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23655" windowHeight="9150"/>
  </bookViews>
  <sheets>
    <sheet name="Rekapitulácia stavby" sheetId="1" r:id="rId1"/>
    <sheet name="SO 01 - Stavebné úpravy" sheetId="2" r:id="rId2"/>
    <sheet name="SO 01.1 - Sanácia histori..." sheetId="3" r:id="rId3"/>
    <sheet name="SO 02 - Elektroinštalácia" sheetId="4" r:id="rId4"/>
    <sheet name="SO 03 - Slaboprúd" sheetId="5" r:id="rId5"/>
    <sheet name="SO Reštaurovanie dreva" sheetId="6" r:id="rId6"/>
  </sheets>
  <definedNames>
    <definedName name="_xlnm._FilterDatabase" localSheetId="1" hidden="1">'SO 01 - Stavebné úpravy'!$C$143:$K$340</definedName>
    <definedName name="_xlnm._FilterDatabase" localSheetId="2" hidden="1">'SO 01.1 - Sanácia histori...'!$C$131:$K$143</definedName>
    <definedName name="_xlnm._FilterDatabase" localSheetId="3" hidden="1">'SO 02 - Elektroinštalácia'!$C$131:$K$135</definedName>
    <definedName name="_xlnm._FilterDatabase" localSheetId="4" hidden="1">'SO 03 - Slaboprúd'!$C$131:$K$135</definedName>
    <definedName name="_xlnm.Print_Titles" localSheetId="0">'Rekapitulácia stavby'!$92:$92</definedName>
    <definedName name="_xlnm.Print_Titles" localSheetId="1">'SO 01 - Stavebné úpravy'!$143:$143</definedName>
    <definedName name="_xlnm.Print_Titles" localSheetId="2">'SO 01.1 - Sanácia histori...'!$131:$131</definedName>
    <definedName name="_xlnm.Print_Titles" localSheetId="3">'SO 02 - Elektroinštalácia'!$131:$131</definedName>
    <definedName name="_xlnm.Print_Titles" localSheetId="4">'SO 03 - Slaboprúd'!$131:$131</definedName>
    <definedName name="_xlnm.Print_Area" localSheetId="0">'Rekapitulácia stavby'!$D$4:$AO$76,'Rekapitulácia stavby'!$C$82:$AQ$107</definedName>
    <definedName name="_xlnm.Print_Area" localSheetId="1">'SO 01 - Stavebné úpravy'!$C$4:$J$76,'SO 01 - Stavebné úpravy'!$C$82:$J$123,'SO 01 - Stavebné úpravy'!$C$129:$K$340</definedName>
    <definedName name="_xlnm.Print_Area" localSheetId="2">'SO 01.1 - Sanácia histori...'!$C$4:$J$76,'SO 01.1 - Sanácia histori...'!$C$82:$J$111,'SO 01.1 - Sanácia histori...'!$C$117:$K$143</definedName>
    <definedName name="_xlnm.Print_Area" localSheetId="3">'SO 02 - Elektroinštalácia'!$C$4:$J$76,'SO 02 - Elektroinštalácia'!$C$82:$J$111,'SO 02 - Elektroinštalácia'!$C$117:$K$135</definedName>
    <definedName name="_xlnm.Print_Area" localSheetId="4">'SO 03 - Slaboprúd'!$C$4:$J$76,'SO 03 - Slaboprúd'!$C$82:$J$111,'SO 03 - Slaboprúd'!$C$117:$K$135</definedName>
  </definedNames>
  <calcPr calcId="125725"/>
</workbook>
</file>

<file path=xl/calcChain.xml><?xml version="1.0" encoding="utf-8"?>
<calcChain xmlns="http://schemas.openxmlformats.org/spreadsheetml/2006/main">
  <c r="BK135" i="6"/>
  <c r="BI135"/>
  <c r="BH135"/>
  <c r="BG135"/>
  <c r="BE135"/>
  <c r="T135"/>
  <c r="R135"/>
  <c r="P135"/>
  <c r="J135"/>
  <c r="BF135" s="1"/>
  <c r="BK134"/>
  <c r="BK133" s="1"/>
  <c r="T134"/>
  <c r="T133" s="1"/>
  <c r="T132" s="1"/>
  <c r="R134"/>
  <c r="P134"/>
  <c r="P133" s="1"/>
  <c r="P132" s="1"/>
  <c r="J134"/>
  <c r="J100" s="1"/>
  <c r="R133"/>
  <c r="R132" s="1"/>
  <c r="F126"/>
  <c r="E124"/>
  <c r="BI109"/>
  <c r="BH109"/>
  <c r="BG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F91"/>
  <c r="E89"/>
  <c r="J41"/>
  <c r="F41"/>
  <c r="J40"/>
  <c r="F40"/>
  <c r="J39"/>
  <c r="F39"/>
  <c r="J37"/>
  <c r="F37"/>
  <c r="E26"/>
  <c r="J23"/>
  <c r="E23"/>
  <c r="J93" s="1"/>
  <c r="J22"/>
  <c r="J20"/>
  <c r="E20"/>
  <c r="F129" s="1"/>
  <c r="J19"/>
  <c r="J17"/>
  <c r="E17"/>
  <c r="F128" s="1"/>
  <c r="J16"/>
  <c r="J14"/>
  <c r="J91" s="1"/>
  <c r="E7"/>
  <c r="E120" s="1"/>
  <c r="E26" i="2"/>
  <c r="E26" i="5"/>
  <c r="E26" i="4"/>
  <c r="E26" i="3"/>
  <c r="J141" i="2"/>
  <c r="J20" i="5"/>
  <c r="J19"/>
  <c r="J20" i="4"/>
  <c r="J19"/>
  <c r="J20" i="3"/>
  <c r="J19"/>
  <c r="J20" i="2"/>
  <c r="J19"/>
  <c r="E20" i="5"/>
  <c r="F129" s="1"/>
  <c r="E20" i="4"/>
  <c r="F129" s="1"/>
  <c r="E20" i="3"/>
  <c r="F94" s="1"/>
  <c r="E20" i="2"/>
  <c r="F94" s="1"/>
  <c r="E17"/>
  <c r="F93"/>
  <c r="J14"/>
  <c r="J91" s="1"/>
  <c r="J14" i="3"/>
  <c r="J14" i="4"/>
  <c r="J14" i="5"/>
  <c r="J126" s="1"/>
  <c r="J126" i="4"/>
  <c r="J91" i="3"/>
  <c r="J138" i="2"/>
  <c r="J41" i="5"/>
  <c r="J40"/>
  <c r="AY99" i="1"/>
  <c r="J39" i="5"/>
  <c r="AX99" i="1"/>
  <c r="BI135" i="5"/>
  <c r="BH135"/>
  <c r="BG135"/>
  <c r="BE135"/>
  <c r="T135"/>
  <c r="T134"/>
  <c r="T133" s="1"/>
  <c r="T132" s="1"/>
  <c r="R135"/>
  <c r="R134"/>
  <c r="R133" s="1"/>
  <c r="R132" s="1"/>
  <c r="P135"/>
  <c r="P134"/>
  <c r="P133" s="1"/>
  <c r="P132" s="1"/>
  <c r="AU99" i="1" s="1"/>
  <c r="BK135" i="5"/>
  <c r="BK134" s="1"/>
  <c r="J135"/>
  <c r="BF135" s="1"/>
  <c r="F126"/>
  <c r="E124"/>
  <c r="BI109"/>
  <c r="BH109"/>
  <c r="BG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F41"/>
  <c r="BD99" i="1" s="1"/>
  <c r="BH104" i="5"/>
  <c r="F40" s="1"/>
  <c r="BC99" i="1" s="1"/>
  <c r="BG104" i="5"/>
  <c r="F39"/>
  <c r="BB99" i="1" s="1"/>
  <c r="BF104" i="5"/>
  <c r="BE104"/>
  <c r="J37"/>
  <c r="AV99" i="1" s="1"/>
  <c r="F37" i="5"/>
  <c r="AZ99" i="1" s="1"/>
  <c r="F91" i="5"/>
  <c r="E89"/>
  <c r="J23"/>
  <c r="E23"/>
  <c r="J128" s="1"/>
  <c r="J93"/>
  <c r="J22"/>
  <c r="J17"/>
  <c r="E17"/>
  <c r="F128" s="1"/>
  <c r="F93"/>
  <c r="J16"/>
  <c r="E7"/>
  <c r="E120" s="1"/>
  <c r="E85"/>
  <c r="J41" i="4"/>
  <c r="J40"/>
  <c r="AY98" i="1"/>
  <c r="J39" i="4"/>
  <c r="AX98" i="1"/>
  <c r="BI135" i="4"/>
  <c r="BH135"/>
  <c r="BG135"/>
  <c r="BE135"/>
  <c r="T135"/>
  <c r="T134"/>
  <c r="T133" s="1"/>
  <c r="T132" s="1"/>
  <c r="R135"/>
  <c r="R134"/>
  <c r="R133" s="1"/>
  <c r="R132" s="1"/>
  <c r="P135"/>
  <c r="P134"/>
  <c r="P133" s="1"/>
  <c r="P132" s="1"/>
  <c r="AU98" i="1" s="1"/>
  <c r="BK135" i="4"/>
  <c r="BK134" s="1"/>
  <c r="J135"/>
  <c r="BF135"/>
  <c r="J129"/>
  <c r="F126"/>
  <c r="E124"/>
  <c r="BI109"/>
  <c r="BH109"/>
  <c r="BG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F41"/>
  <c r="BD98" i="1" s="1"/>
  <c r="BH104" i="4"/>
  <c r="F40" s="1"/>
  <c r="BC98" i="1" s="1"/>
  <c r="BG104" i="4"/>
  <c r="F39"/>
  <c r="BB98" i="1" s="1"/>
  <c r="BF104" i="4"/>
  <c r="BE104"/>
  <c r="J37"/>
  <c r="AV98" i="1" s="1"/>
  <c r="F37" i="4"/>
  <c r="AZ98" i="1" s="1"/>
  <c r="F91" i="4"/>
  <c r="E89"/>
  <c r="J23"/>
  <c r="E23"/>
  <c r="J128"/>
  <c r="J93"/>
  <c r="J22"/>
  <c r="J17"/>
  <c r="E17"/>
  <c r="F128"/>
  <c r="F93"/>
  <c r="J16"/>
  <c r="E7"/>
  <c r="E120" s="1"/>
  <c r="E85"/>
  <c r="J41" i="3"/>
  <c r="J40"/>
  <c r="AY97" i="1"/>
  <c r="J39" i="3"/>
  <c r="AX97" i="1"/>
  <c r="BI143" i="3"/>
  <c r="BH143"/>
  <c r="BG143"/>
  <c r="BE143"/>
  <c r="T143"/>
  <c r="R143"/>
  <c r="P143"/>
  <c r="BK143"/>
  <c r="J143"/>
  <c r="BF143"/>
  <c r="BI141"/>
  <c r="BH141"/>
  <c r="BG141"/>
  <c r="BE141"/>
  <c r="T141"/>
  <c r="R141"/>
  <c r="P141"/>
  <c r="BK141"/>
  <c r="J141"/>
  <c r="BF141"/>
  <c r="BI139"/>
  <c r="BH139"/>
  <c r="BG139"/>
  <c r="BE139"/>
  <c r="T139"/>
  <c r="R139"/>
  <c r="P139"/>
  <c r="BK139"/>
  <c r="J139"/>
  <c r="BF139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T134"/>
  <c r="T133" s="1"/>
  <c r="T132" s="1"/>
  <c r="R135"/>
  <c r="R134"/>
  <c r="R133" s="1"/>
  <c r="R132" s="1"/>
  <c r="P135"/>
  <c r="P134"/>
  <c r="P133" s="1"/>
  <c r="P132" s="1"/>
  <c r="AU97" i="1" s="1"/>
  <c r="BK135" i="3"/>
  <c r="BK134" s="1"/>
  <c r="J135"/>
  <c r="BF135" s="1"/>
  <c r="J129"/>
  <c r="F126"/>
  <c r="E124"/>
  <c r="BI109"/>
  <c r="BH109"/>
  <c r="BG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F41"/>
  <c r="BD97" i="1" s="1"/>
  <c r="BH104" i="3"/>
  <c r="F40" s="1"/>
  <c r="BC97" i="1" s="1"/>
  <c r="BG104" i="3"/>
  <c r="F39"/>
  <c r="BB97" i="1" s="1"/>
  <c r="BF104" i="3"/>
  <c r="BE104"/>
  <c r="J37"/>
  <c r="AV97" i="1" s="1"/>
  <c r="F37" i="3"/>
  <c r="AZ97" i="1" s="1"/>
  <c r="J94" i="3"/>
  <c r="F91"/>
  <c r="E89"/>
  <c r="J23"/>
  <c r="E23"/>
  <c r="J128"/>
  <c r="J93"/>
  <c r="J22"/>
  <c r="J17"/>
  <c r="E17"/>
  <c r="F128"/>
  <c r="F93"/>
  <c r="J16"/>
  <c r="J126"/>
  <c r="E7"/>
  <c r="E120" s="1"/>
  <c r="E85"/>
  <c r="J338" i="2"/>
  <c r="J41"/>
  <c r="J40"/>
  <c r="AY96" i="1"/>
  <c r="J39" i="2"/>
  <c r="AX96" i="1"/>
  <c r="BI340" i="2"/>
  <c r="BH340"/>
  <c r="BG340"/>
  <c r="BE340"/>
  <c r="T340"/>
  <c r="T339"/>
  <c r="R340"/>
  <c r="R339"/>
  <c r="P340"/>
  <c r="P339"/>
  <c r="BK340"/>
  <c r="BK339"/>
  <c r="J339" s="1"/>
  <c r="J112" s="1"/>
  <c r="J340"/>
  <c r="BF340" s="1"/>
  <c r="J111"/>
  <c r="BI336"/>
  <c r="BH336"/>
  <c r="BG336"/>
  <c r="BE336"/>
  <c r="T336"/>
  <c r="R336"/>
  <c r="P336"/>
  <c r="BK336"/>
  <c r="J336"/>
  <c r="BF336"/>
  <c r="BI334"/>
  <c r="BH334"/>
  <c r="BG334"/>
  <c r="BE334"/>
  <c r="T334"/>
  <c r="R334"/>
  <c r="P334"/>
  <c r="BK334"/>
  <c r="J334"/>
  <c r="BF334"/>
  <c r="BI333"/>
  <c r="BH333"/>
  <c r="BG333"/>
  <c r="BE333"/>
  <c r="T333"/>
  <c r="R333"/>
  <c r="P333"/>
  <c r="BK333"/>
  <c r="J333"/>
  <c r="BF333"/>
  <c r="BI331"/>
  <c r="BH331"/>
  <c r="BG331"/>
  <c r="BE331"/>
  <c r="T331"/>
  <c r="R331"/>
  <c r="P331"/>
  <c r="BK331"/>
  <c r="J331"/>
  <c r="BF331"/>
  <c r="BI329"/>
  <c r="BH329"/>
  <c r="BG329"/>
  <c r="BE329"/>
  <c r="T329"/>
  <c r="R329"/>
  <c r="P329"/>
  <c r="BK329"/>
  <c r="J329"/>
  <c r="BF329"/>
  <c r="BI327"/>
  <c r="BH327"/>
  <c r="BG327"/>
  <c r="BE327"/>
  <c r="T327"/>
  <c r="R327"/>
  <c r="P327"/>
  <c r="BK327"/>
  <c r="J327"/>
  <c r="BF327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4"/>
  <c r="BH324"/>
  <c r="BG324"/>
  <c r="BE324"/>
  <c r="T324"/>
  <c r="T323"/>
  <c r="R324"/>
  <c r="R323"/>
  <c r="P324"/>
  <c r="P323"/>
  <c r="BK324"/>
  <c r="BK323"/>
  <c r="J323" s="1"/>
  <c r="J110" s="1"/>
  <c r="J324"/>
  <c r="BF324" s="1"/>
  <c r="BI322"/>
  <c r="BH322"/>
  <c r="BG322"/>
  <c r="BE322"/>
  <c r="T322"/>
  <c r="R322"/>
  <c r="P322"/>
  <c r="BK322"/>
  <c r="J322"/>
  <c r="BF322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1"/>
  <c r="BH311"/>
  <c r="BG311"/>
  <c r="BE311"/>
  <c r="T311"/>
  <c r="R311"/>
  <c r="P311"/>
  <c r="BK311"/>
  <c r="J311"/>
  <c r="BF311"/>
  <c r="BI304"/>
  <c r="BH304"/>
  <c r="BG304"/>
  <c r="BE304"/>
  <c r="T304"/>
  <c r="T303"/>
  <c r="R304"/>
  <c r="R303"/>
  <c r="P304"/>
  <c r="P303"/>
  <c r="BK304"/>
  <c r="BK303"/>
  <c r="J303" s="1"/>
  <c r="J109" s="1"/>
  <c r="J304"/>
  <c r="BF304" s="1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6"/>
  <c r="BH296"/>
  <c r="BG296"/>
  <c r="BE296"/>
  <c r="T296"/>
  <c r="R296"/>
  <c r="P296"/>
  <c r="BK296"/>
  <c r="J296"/>
  <c r="BF296"/>
  <c r="BI294"/>
  <c r="BH294"/>
  <c r="BG294"/>
  <c r="BE294"/>
  <c r="T294"/>
  <c r="R294"/>
  <c r="P294"/>
  <c r="BK294"/>
  <c r="J294"/>
  <c r="BF294"/>
  <c r="BI292"/>
  <c r="BH292"/>
  <c r="BG292"/>
  <c r="BE292"/>
  <c r="T292"/>
  <c r="R292"/>
  <c r="P292"/>
  <c r="BK292"/>
  <c r="J292"/>
  <c r="BF292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T288"/>
  <c r="R289"/>
  <c r="R288"/>
  <c r="P289"/>
  <c r="P288"/>
  <c r="BK289"/>
  <c r="BK288"/>
  <c r="J288" s="1"/>
  <c r="J108" s="1"/>
  <c r="J289"/>
  <c r="BF289" s="1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3"/>
  <c r="BH283"/>
  <c r="BG283"/>
  <c r="BE283"/>
  <c r="T283"/>
  <c r="R283"/>
  <c r="P283"/>
  <c r="BK283"/>
  <c r="J283"/>
  <c r="BF283"/>
  <c r="BI281"/>
  <c r="BH281"/>
  <c r="BG281"/>
  <c r="BE281"/>
  <c r="T281"/>
  <c r="T280"/>
  <c r="T279" s="1"/>
  <c r="R281"/>
  <c r="R280" s="1"/>
  <c r="R279" s="1"/>
  <c r="P281"/>
  <c r="P280"/>
  <c r="P279" s="1"/>
  <c r="BK281"/>
  <c r="BK280" s="1"/>
  <c r="J281"/>
  <c r="BF281"/>
  <c r="BI278"/>
  <c r="BH278"/>
  <c r="BG278"/>
  <c r="BE278"/>
  <c r="T278"/>
  <c r="R278"/>
  <c r="P278"/>
  <c r="BK278"/>
  <c r="J278"/>
  <c r="BF278"/>
  <c r="BI277"/>
  <c r="BH277"/>
  <c r="BG277"/>
  <c r="BE277"/>
  <c r="T277"/>
  <c r="T276"/>
  <c r="R277"/>
  <c r="R276"/>
  <c r="P277"/>
  <c r="P276"/>
  <c r="BK277"/>
  <c r="BK276"/>
  <c r="J276" s="1"/>
  <c r="J105" s="1"/>
  <c r="J277"/>
  <c r="BF277" s="1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1"/>
  <c r="BH271"/>
  <c r="BG271"/>
  <c r="BE271"/>
  <c r="T271"/>
  <c r="R271"/>
  <c r="P271"/>
  <c r="BK271"/>
  <c r="J271"/>
  <c r="BF271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2"/>
  <c r="BH262"/>
  <c r="BG262"/>
  <c r="BE262"/>
  <c r="T262"/>
  <c r="R262"/>
  <c r="P262"/>
  <c r="BK262"/>
  <c r="J262"/>
  <c r="BF262"/>
  <c r="BI257"/>
  <c r="BH257"/>
  <c r="BG257"/>
  <c r="BE257"/>
  <c r="T257"/>
  <c r="R257"/>
  <c r="P257"/>
  <c r="BK257"/>
  <c r="J257"/>
  <c r="BF257"/>
  <c r="BI255"/>
  <c r="BH255"/>
  <c r="BG255"/>
  <c r="BE255"/>
  <c r="T255"/>
  <c r="R255"/>
  <c r="P255"/>
  <c r="BK255"/>
  <c r="J255"/>
  <c r="BF255"/>
  <c r="BI253"/>
  <c r="BH253"/>
  <c r="BG253"/>
  <c r="BE253"/>
  <c r="T253"/>
  <c r="R253"/>
  <c r="P253"/>
  <c r="BK253"/>
  <c r="J253"/>
  <c r="BF253"/>
  <c r="BI251"/>
  <c r="BH251"/>
  <c r="BG251"/>
  <c r="BE251"/>
  <c r="T251"/>
  <c r="R251"/>
  <c r="P251"/>
  <c r="BK251"/>
  <c r="J251"/>
  <c r="BF251"/>
  <c r="BI249"/>
  <c r="BH249"/>
  <c r="BG249"/>
  <c r="BE249"/>
  <c r="T249"/>
  <c r="R249"/>
  <c r="P249"/>
  <c r="BK249"/>
  <c r="J249"/>
  <c r="BF249"/>
  <c r="BI244"/>
  <c r="BH244"/>
  <c r="BG244"/>
  <c r="BE244"/>
  <c r="T244"/>
  <c r="R244"/>
  <c r="P244"/>
  <c r="BK244"/>
  <c r="J244"/>
  <c r="BF244"/>
  <c r="BI242"/>
  <c r="BH242"/>
  <c r="BG242"/>
  <c r="BE242"/>
  <c r="T242"/>
  <c r="R242"/>
  <c r="P242"/>
  <c r="BK242"/>
  <c r="J242"/>
  <c r="BF242"/>
  <c r="BI237"/>
  <c r="BH237"/>
  <c r="BG237"/>
  <c r="BE237"/>
  <c r="T237"/>
  <c r="R237"/>
  <c r="P237"/>
  <c r="BK237"/>
  <c r="J237"/>
  <c r="BF237"/>
  <c r="BI232"/>
  <c r="BH232"/>
  <c r="BG232"/>
  <c r="BE232"/>
  <c r="T232"/>
  <c r="R232"/>
  <c r="P232"/>
  <c r="BK232"/>
  <c r="J232"/>
  <c r="BF232"/>
  <c r="BI227"/>
  <c r="BH227"/>
  <c r="BG227"/>
  <c r="BE227"/>
  <c r="T227"/>
  <c r="R227"/>
  <c r="P227"/>
  <c r="BK227"/>
  <c r="J227"/>
  <c r="BF227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T216"/>
  <c r="R217"/>
  <c r="R216"/>
  <c r="P217"/>
  <c r="P216"/>
  <c r="BK217"/>
  <c r="BK216"/>
  <c r="J216" s="1"/>
  <c r="J104" s="1"/>
  <c r="J217"/>
  <c r="BF217" s="1"/>
  <c r="BI211"/>
  <c r="BH211"/>
  <c r="BG211"/>
  <c r="BE211"/>
  <c r="T211"/>
  <c r="R211"/>
  <c r="P211"/>
  <c r="BK211"/>
  <c r="J211"/>
  <c r="BF211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6"/>
  <c r="BH206"/>
  <c r="BG206"/>
  <c r="BE206"/>
  <c r="T206"/>
  <c r="R206"/>
  <c r="P206"/>
  <c r="BK206"/>
  <c r="J206"/>
  <c r="BF206"/>
  <c r="BI200"/>
  <c r="BH200"/>
  <c r="BG200"/>
  <c r="BE200"/>
  <c r="T200"/>
  <c r="R200"/>
  <c r="P200"/>
  <c r="BK200"/>
  <c r="J200"/>
  <c r="BF200"/>
  <c r="BI198"/>
  <c r="BH198"/>
  <c r="BG198"/>
  <c r="BE198"/>
  <c r="T198"/>
  <c r="R198"/>
  <c r="P198"/>
  <c r="BK198"/>
  <c r="J198"/>
  <c r="BF198"/>
  <c r="BI196"/>
  <c r="BH196"/>
  <c r="BG196"/>
  <c r="BE196"/>
  <c r="T196"/>
  <c r="R196"/>
  <c r="P196"/>
  <c r="BK196"/>
  <c r="J196"/>
  <c r="BF196"/>
  <c r="BI194"/>
  <c r="BH194"/>
  <c r="BG194"/>
  <c r="BE194"/>
  <c r="T194"/>
  <c r="R194"/>
  <c r="P194"/>
  <c r="BK194"/>
  <c r="J194"/>
  <c r="BF194"/>
  <c r="BI192"/>
  <c r="BH192"/>
  <c r="BG192"/>
  <c r="BE192"/>
  <c r="T192"/>
  <c r="R192"/>
  <c r="P192"/>
  <c r="BK192"/>
  <c r="J192"/>
  <c r="BF192"/>
  <c r="BI190"/>
  <c r="BH190"/>
  <c r="BG190"/>
  <c r="BE190"/>
  <c r="T190"/>
  <c r="T189"/>
  <c r="R190"/>
  <c r="R189"/>
  <c r="P190"/>
  <c r="P189"/>
  <c r="BK190"/>
  <c r="BK189"/>
  <c r="J189" s="1"/>
  <c r="J103" s="1"/>
  <c r="J190"/>
  <c r="BF190" s="1"/>
  <c r="BI187"/>
  <c r="BH187"/>
  <c r="BG187"/>
  <c r="BE187"/>
  <c r="T187"/>
  <c r="R187"/>
  <c r="P187"/>
  <c r="BK187"/>
  <c r="J187"/>
  <c r="BF187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2"/>
  <c r="BH182"/>
  <c r="BG182"/>
  <c r="BE182"/>
  <c r="T182"/>
  <c r="R182"/>
  <c r="P182"/>
  <c r="BK182"/>
  <c r="J182"/>
  <c r="BF182"/>
  <c r="BI180"/>
  <c r="BH180"/>
  <c r="BG180"/>
  <c r="BE180"/>
  <c r="T180"/>
  <c r="R180"/>
  <c r="P180"/>
  <c r="BK180"/>
  <c r="J180"/>
  <c r="BF180"/>
  <c r="BI179"/>
  <c r="BH179"/>
  <c r="BG179"/>
  <c r="BE179"/>
  <c r="T179"/>
  <c r="T178"/>
  <c r="R179"/>
  <c r="R178"/>
  <c r="P179"/>
  <c r="P178"/>
  <c r="BK179"/>
  <c r="BK178"/>
  <c r="J178" s="1"/>
  <c r="J102" s="1"/>
  <c r="J179"/>
  <c r="BF179" s="1"/>
  <c r="BI177"/>
  <c r="BH177"/>
  <c r="BG177"/>
  <c r="BE177"/>
  <c r="T177"/>
  <c r="R177"/>
  <c r="P177"/>
  <c r="BK177"/>
  <c r="J177"/>
  <c r="BF177"/>
  <c r="BI175"/>
  <c r="BH175"/>
  <c r="BG175"/>
  <c r="BE175"/>
  <c r="T175"/>
  <c r="R175"/>
  <c r="P175"/>
  <c r="BK175"/>
  <c r="J175"/>
  <c r="BF175"/>
  <c r="BI173"/>
  <c r="BH173"/>
  <c r="BG173"/>
  <c r="BE173"/>
  <c r="T173"/>
  <c r="R173"/>
  <c r="P173"/>
  <c r="BK173"/>
  <c r="J173"/>
  <c r="BF173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8"/>
  <c r="BH168"/>
  <c r="BG168"/>
  <c r="BE168"/>
  <c r="T168"/>
  <c r="R168"/>
  <c r="P168"/>
  <c r="BK168"/>
  <c r="J168"/>
  <c r="BF168"/>
  <c r="BI166"/>
  <c r="BH166"/>
  <c r="BG166"/>
  <c r="BE166"/>
  <c r="T166"/>
  <c r="R166"/>
  <c r="P166"/>
  <c r="BK166"/>
  <c r="J166"/>
  <c r="BF166"/>
  <c r="BI165"/>
  <c r="BH165"/>
  <c r="BG165"/>
  <c r="BE165"/>
  <c r="T165"/>
  <c r="T164"/>
  <c r="R165"/>
  <c r="R164"/>
  <c r="P165"/>
  <c r="P164"/>
  <c r="BK165"/>
  <c r="BK164"/>
  <c r="J164" s="1"/>
  <c r="J101" s="1"/>
  <c r="J165"/>
  <c r="BF165" s="1"/>
  <c r="BI162"/>
  <c r="BH162"/>
  <c r="BG162"/>
  <c r="BE162"/>
  <c r="T162"/>
  <c r="R162"/>
  <c r="P162"/>
  <c r="BK162"/>
  <c r="J162"/>
  <c r="BF162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47"/>
  <c r="BH147"/>
  <c r="BG147"/>
  <c r="BE147"/>
  <c r="T147"/>
  <c r="T146"/>
  <c r="T145" s="1"/>
  <c r="R147"/>
  <c r="R146"/>
  <c r="R145" s="1"/>
  <c r="R144" s="1"/>
  <c r="P147"/>
  <c r="P146"/>
  <c r="P145" s="1"/>
  <c r="P144" s="1"/>
  <c r="AU96" i="1" s="1"/>
  <c r="BK147" i="2"/>
  <c r="BK146" s="1"/>
  <c r="J147"/>
  <c r="BF147" s="1"/>
  <c r="F138"/>
  <c r="E136"/>
  <c r="BI121"/>
  <c r="BH121"/>
  <c r="BG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BI116"/>
  <c r="F41"/>
  <c r="BD96" i="1" s="1"/>
  <c r="BD95" s="1"/>
  <c r="BD94" s="1"/>
  <c r="BH116" i="2"/>
  <c r="F40" s="1"/>
  <c r="BC96" i="1" s="1"/>
  <c r="BG116" i="2"/>
  <c r="F39"/>
  <c r="BB96" i="1" s="1"/>
  <c r="BF116" i="2"/>
  <c r="BE116"/>
  <c r="J37"/>
  <c r="AV96" i="1" s="1"/>
  <c r="F37" i="2"/>
  <c r="AZ96" i="1" s="1"/>
  <c r="F91" i="2"/>
  <c r="E89"/>
  <c r="J23"/>
  <c r="E23"/>
  <c r="J140"/>
  <c r="J93"/>
  <c r="J22"/>
  <c r="J17"/>
  <c r="F140"/>
  <c r="J16"/>
  <c r="E7"/>
  <c r="E132" s="1"/>
  <c r="CK105" i="1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AS95"/>
  <c r="AS94"/>
  <c r="L90"/>
  <c r="AM90"/>
  <c r="AM89"/>
  <c r="L89"/>
  <c r="AM87"/>
  <c r="L87"/>
  <c r="L85"/>
  <c r="L84"/>
  <c r="BK132" i="6" l="1"/>
  <c r="J132" s="1"/>
  <c r="J98" s="1"/>
  <c r="J32" s="1"/>
  <c r="J133"/>
  <c r="J99" s="1"/>
  <c r="W36" i="1"/>
  <c r="E85" i="6"/>
  <c r="F93"/>
  <c r="F94"/>
  <c r="J126"/>
  <c r="J128"/>
  <c r="J94" i="2"/>
  <c r="F129" i="3"/>
  <c r="F94" i="5"/>
  <c r="J91" i="4"/>
  <c r="F94"/>
  <c r="J91" i="5"/>
  <c r="J146" i="2"/>
  <c r="J100" s="1"/>
  <c r="BK145"/>
  <c r="J280"/>
  <c r="J107" s="1"/>
  <c r="BK279"/>
  <c r="J279" s="1"/>
  <c r="J106" s="1"/>
  <c r="BK133" i="3"/>
  <c r="J134"/>
  <c r="J100" s="1"/>
  <c r="J134" i="4"/>
  <c r="J100" s="1"/>
  <c r="BK133"/>
  <c r="BK133" i="5"/>
  <c r="J134"/>
  <c r="J100" s="1"/>
  <c r="AZ95" i="1"/>
  <c r="BB95"/>
  <c r="BC95"/>
  <c r="AU95"/>
  <c r="AU94" s="1"/>
  <c r="T144" i="2"/>
  <c r="E85"/>
  <c r="F141"/>
  <c r="J109" i="6" l="1"/>
  <c r="AY95" i="1"/>
  <c r="BC94"/>
  <c r="AV95"/>
  <c r="AZ94"/>
  <c r="BK132" i="5"/>
  <c r="J132" s="1"/>
  <c r="J98" s="1"/>
  <c r="J133"/>
  <c r="J99" s="1"/>
  <c r="BK132" i="3"/>
  <c r="J132" s="1"/>
  <c r="J98" s="1"/>
  <c r="J133"/>
  <c r="J99" s="1"/>
  <c r="AX95" i="1"/>
  <c r="BB94"/>
  <c r="J133" i="4"/>
  <c r="J99" s="1"/>
  <c r="BK132"/>
  <c r="J132" s="1"/>
  <c r="J98" s="1"/>
  <c r="J145" i="2"/>
  <c r="J99" s="1"/>
  <c r="BK144"/>
  <c r="J144" s="1"/>
  <c r="J98" s="1"/>
  <c r="BF109" i="6" l="1"/>
  <c r="J103"/>
  <c r="J32" i="3"/>
  <c r="J32" i="5"/>
  <c r="J32" i="2"/>
  <c r="J32" i="4"/>
  <c r="AX94" i="1"/>
  <c r="W34"/>
  <c r="AV94"/>
  <c r="W35"/>
  <c r="AY94"/>
  <c r="F38" i="6" l="1"/>
  <c r="J38"/>
  <c r="J33"/>
  <c r="J34" s="1"/>
  <c r="J111"/>
  <c r="J109" i="4"/>
  <c r="J121" i="2"/>
  <c r="J109" i="5"/>
  <c r="J109" i="3"/>
  <c r="J43" i="6" l="1"/>
  <c r="AG100" i="1"/>
  <c r="BF109" i="3"/>
  <c r="J103"/>
  <c r="BF109" i="5"/>
  <c r="J103"/>
  <c r="J115" i="2"/>
  <c r="BF121"/>
  <c r="J103" i="4"/>
  <c r="BF109"/>
  <c r="AG95" i="1" l="1"/>
  <c r="AN100"/>
  <c r="J33" i="4"/>
  <c r="J34" s="1"/>
  <c r="J111"/>
  <c r="J33" i="2"/>
  <c r="J34" s="1"/>
  <c r="J123"/>
  <c r="J38" i="5"/>
  <c r="AW99" i="1" s="1"/>
  <c r="AT99" s="1"/>
  <c r="F38" i="5"/>
  <c r="BA99" i="1" s="1"/>
  <c r="J38" i="3"/>
  <c r="AW97" i="1" s="1"/>
  <c r="AT97" s="1"/>
  <c r="F38" i="3"/>
  <c r="BA97" i="1" s="1"/>
  <c r="J38" i="4"/>
  <c r="AW98" i="1" s="1"/>
  <c r="AT98" s="1"/>
  <c r="F38" i="4"/>
  <c r="BA98" i="1" s="1"/>
  <c r="J38" i="2"/>
  <c r="AW96" i="1" s="1"/>
  <c r="AT96" s="1"/>
  <c r="F38" i="2"/>
  <c r="BA96" i="1" s="1"/>
  <c r="BA95" s="1"/>
  <c r="J33" i="5"/>
  <c r="J34" s="1"/>
  <c r="J111"/>
  <c r="J33" i="3"/>
  <c r="J34" s="1"/>
  <c r="J111"/>
  <c r="J43" l="1"/>
  <c r="AG97" i="1"/>
  <c r="AN97" s="1"/>
  <c r="J43" i="5"/>
  <c r="AG99" i="1"/>
  <c r="AN99" s="1"/>
  <c r="AG96"/>
  <c r="J43" i="2"/>
  <c r="AG98" i="1"/>
  <c r="AN98" s="1"/>
  <c r="J43" i="4"/>
  <c r="AW95" i="1"/>
  <c r="AT95" s="1"/>
  <c r="BA94"/>
  <c r="AN96" l="1"/>
  <c r="W33"/>
  <c r="AW94"/>
  <c r="AG94" l="1"/>
  <c r="AN95"/>
  <c r="AK33"/>
  <c r="AT94"/>
  <c r="AG102" l="1"/>
  <c r="AG105"/>
  <c r="AG103"/>
  <c r="AN94"/>
  <c r="AK26"/>
  <c r="AG104"/>
  <c r="CD104" l="1"/>
  <c r="AV104"/>
  <c r="BY104" s="1"/>
  <c r="AV105"/>
  <c r="BY105" s="1"/>
  <c r="CD105"/>
  <c r="AG101"/>
  <c r="CD102"/>
  <c r="AV102"/>
  <c r="BY102" s="1"/>
  <c r="CD103"/>
  <c r="AV103"/>
  <c r="BY103" s="1"/>
  <c r="AN105" l="1"/>
  <c r="AK32"/>
  <c r="AN103"/>
  <c r="AK27"/>
  <c r="AK29" s="1"/>
  <c r="AG107"/>
  <c r="AN104"/>
  <c r="AN102"/>
  <c r="W32"/>
  <c r="AK38" l="1"/>
  <c r="AN101"/>
  <c r="AN107" s="1"/>
</calcChain>
</file>

<file path=xl/sharedStrings.xml><?xml version="1.0" encoding="utf-8"?>
<sst xmlns="http://schemas.openxmlformats.org/spreadsheetml/2006/main" count="3260" uniqueCount="634">
  <si>
    <t>Export Komplet</t>
  </si>
  <si>
    <t/>
  </si>
  <si>
    <t>2.0</t>
  </si>
  <si>
    <t>False</t>
  </si>
  <si>
    <t>{8f35a637-3cfc-4e1f-a6cf-44407a41267a}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</si>
  <si>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</si>
  <si>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</si>
  <si>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</si>
  <si>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</si>
  <si>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</si>
  <si>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</si>
  <si>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</si>
  <si>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</si>
  <si>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19/75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</si>
  <si>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</si>
  <si>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</si>
  <si>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Archeologický komplex Dolná brána - múzeum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</si>
  <si>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</si>
  <si>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</si>
  <si>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</si>
  <si>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</si>
  <si>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</si>
  <si>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</si>
  <si>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</si>
  <si>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</si>
  <si>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</si>
  <si>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</si>
  <si>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Ing.arch. Jana Lamiová, Ing.arch. Alexander Lami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</si>
  <si>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</si>
  <si>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</si>
  <si>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</si>
  <si>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</si>
  <si>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</si>
  <si>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</si>
  <si>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</si>
  <si>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</si>
  <si>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</si>
  <si>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</si>
  <si>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</si>
  <si>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</si>
  <si>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</si>
  <si>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</si>
  <si>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</si>
  <si>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</si>
  <si>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</si>
  <si>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</si>
  <si>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</si>
  <si>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</si>
  <si>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</si>
  <si>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</si>
  <si>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</si>
  <si>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</si>
  <si>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</si>
  <si>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</si>
  <si>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</si>
  <si>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</si>
  <si>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</si>
  <si>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</si>
  <si>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</si>
  <si>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</si>
  <si>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</si>
  <si>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</si>
  <si>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</si>
  <si>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</si>
  <si>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</si>
  <si>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</si>
  <si>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</si>
  <si>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</si>
  <si>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</si>
  <si>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</si>
  <si>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</si>
  <si>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</si>
  <si>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</si>
  <si>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</si>
  <si>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</si>
  <si>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</si>
  <si>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</si>
  <si>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ASR</t>
  </si>
  <si>
    <t>Architektonicko-stavebné riešenie</t>
  </si>
  <si>
    <t>STA</t>
  </si>
  <si>
    <t>1</t>
  </si>
  <si>
    <t>{fe08ebf7-fa9b-4e2c-8743-9badbb33e3b5}</t>
  </si>
  <si>
    <t>/</t>
  </si>
  <si>
    <t>SO 01</t>
  </si>
  <si>
    <t>Stavebné úpravy</t>
  </si>
  <si>
    <t>Časť</t>
  </si>
  <si>
    <t>2</t>
  </si>
  <si>
    <t>{40b43285-2d66-463f-832b-dc1aa703f83f}</t>
  </si>
  <si>
    <t>SO 01.1</t>
  </si>
  <si>
    <t>Sanácia historického muriva</t>
  </si>
  <si>
    <t>{c7728151-103e-4f3f-86f5-a7aa1c7f38fc}</t>
  </si>
  <si>
    <t>SO 02</t>
  </si>
  <si>
    <t>Elektroinštalácia</t>
  </si>
  <si>
    <t>{7ee01c53-5ac7-43cf-bee8-7c31929c1517}</t>
  </si>
  <si>
    <t>SO 03</t>
  </si>
  <si>
    <t>Slaboprúd</t>
  </si>
  <si>
    <t>{3cd9132e-ed94-4787-91e4-c0c4f6b1793c}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</si>
  <si>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</si>
  <si>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</si>
  <si>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</si>
  <si>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</si>
  <si>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</si>
  <si>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</si>
  <si>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</si>
  <si>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</si>
  <si>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</si>
  <si>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</si>
  <si>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</si>
  <si>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ASR - Architektonicko-stavebné riešenie</t>
  </si>
  <si>
    <t>Časť:</t>
  </si>
  <si>
    <t>SO 01 - Stavebné úpravy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</si>
  <si>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</si>
  <si>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</si>
  <si>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</si>
  <si>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</si>
  <si>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</si>
  <si>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</si>
  <si>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</si>
  <si>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</si>
  <si>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</si>
  <si>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</si>
  <si>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</si>
  <si>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</si>
  <si>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</si>
  <si>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</si>
  <si>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</si>
  <si>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767 - Konštrukcie doplnkové kovové</t>
  </si>
  <si>
    <t xml:space="preserve">    772 - Podlahy z prírod.a konglomer.kameňa</t>
  </si>
  <si>
    <t xml:space="preserve">    783 - Nátery</t>
  </si>
  <si>
    <t xml:space="preserve">    M - Práce a dodávky M</t>
  </si>
  <si>
    <t xml:space="preserve">    D27 - M24 - 158 Montáž vzduchotechnických zariadení 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</si>
  <si>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</si>
  <si>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</si>
  <si>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</si>
  <si>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</si>
  <si>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</si>
  <si>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</si>
  <si>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</si>
  <si>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</si>
  <si>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</si>
  <si>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</si>
  <si>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</si>
  <si>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</si>
  <si>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</si>
  <si>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</si>
  <si>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</si>
  <si>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</si>
  <si>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</si>
  <si>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</si>
  <si>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</si>
  <si>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</si>
  <si>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</si>
  <si>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</si>
  <si>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</si>
  <si>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</si>
  <si>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</si>
  <si>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</si>
  <si>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139711101</t>
  </si>
  <si>
    <t>Výkop v uzavretých priestoroch s naložením výkopu na dopravný prostriedok v hornine 1 až 4</t>
  </si>
  <si>
    <t>m3</t>
  </si>
  <si>
    <t>4</t>
  </si>
  <si>
    <t>1925391550</t>
  </si>
  <si>
    <t>VV</t>
  </si>
  <si>
    <t>"šikmá schod. plošina" 0,8*0,9</t>
  </si>
  <si>
    <t>"pod drev. prvkami istorickéo mosta" 3</t>
  </si>
  <si>
    <t>"pod drev. prvkami komorovéo objektu" 1</t>
  </si>
  <si>
    <t>"medzi dlažbou a múrmi" 5</t>
  </si>
  <si>
    <t>"kontraeskarpa" 3</t>
  </si>
  <si>
    <t>"priestory 6a, 7, 13" 1,03+1,02+0,9</t>
  </si>
  <si>
    <t>Súčet</t>
  </si>
  <si>
    <t>161101501</t>
  </si>
  <si>
    <t>Zvislé premiestnenie výkopku z horniny I až IV</t>
  </si>
  <si>
    <t>720537183</t>
  </si>
  <si>
    <t>3</t>
  </si>
  <si>
    <t>162201211</t>
  </si>
  <si>
    <t>Vodorovné premiestnenie výkopku horniny tr. 1 až 4 stavebným fúrikom do 10 m v rovine alebo vo svahu do 1:5</t>
  </si>
  <si>
    <t>1684053251</t>
  </si>
  <si>
    <t>162201219</t>
  </si>
  <si>
    <t>Príplatok za k.ď. 10m v rovine alebo vo svahu do 1:5 k vodorov. premiestneniu výkopku stavebným fúrikom horn. tr.1 až 4</t>
  </si>
  <si>
    <t>-1320783296</t>
  </si>
  <si>
    <t>15,67*14</t>
  </si>
  <si>
    <t>5</t>
  </si>
  <si>
    <t>162501102</t>
  </si>
  <si>
    <t>Vodorovné premiestnenie výkopku po spevnenej ceste z horniny tr.1-4, do 100 m3 na vzdialenosť do 3000 m</t>
  </si>
  <si>
    <t>329379044</t>
  </si>
  <si>
    <t>6</t>
  </si>
  <si>
    <t>162501105</t>
  </si>
  <si>
    <t>Vodorovné premiestnenie výkopku po spevnenej ceste z horniny tr.1-4, do 100 m3, príplatok k cene za každých ďalšich a začatých 1000 m</t>
  </si>
  <si>
    <t>-1774822592</t>
  </si>
  <si>
    <t>15,67*12</t>
  </si>
  <si>
    <t>7</t>
  </si>
  <si>
    <t>171209002</t>
  </si>
  <si>
    <t>Poplatok za skladovanie - zemina a kamenivo (17 05) ostatné</t>
  </si>
  <si>
    <t>t</t>
  </si>
  <si>
    <t>-967230823</t>
  </si>
  <si>
    <t>15,67*1,8</t>
  </si>
  <si>
    <t>Zakladanie</t>
  </si>
  <si>
    <t>8</t>
  </si>
  <si>
    <t>2299421191</t>
  </si>
  <si>
    <t>Mikropilóty pre stabilizáciu muriva dl. 4m</t>
  </si>
  <si>
    <t>ks</t>
  </si>
  <si>
    <t>-1477011935</t>
  </si>
  <si>
    <t>9</t>
  </si>
  <si>
    <t>273321411</t>
  </si>
  <si>
    <t>Betón základových dosiek, železový (bez výstuže), tr. C 25/30</t>
  </si>
  <si>
    <t>369891006</t>
  </si>
  <si>
    <t>"rampa, úprava otvoru" 1,9</t>
  </si>
  <si>
    <t>10</t>
  </si>
  <si>
    <t>273351215</t>
  </si>
  <si>
    <t>Debnenie stien základových dosiek, zhotovenie-dielce</t>
  </si>
  <si>
    <t>m2</t>
  </si>
  <si>
    <t>-1614496246</t>
  </si>
  <si>
    <t>5*0,5</t>
  </si>
  <si>
    <t>11</t>
  </si>
  <si>
    <t>273351216</t>
  </si>
  <si>
    <t>Debnenie stien základových dosiek, odstránenie-dielce</t>
  </si>
  <si>
    <t>-169048478</t>
  </si>
  <si>
    <t>12</t>
  </si>
  <si>
    <t>311321823</t>
  </si>
  <si>
    <t>Príplatok za pohľadový betón nadzákladových múrov triedy SB 3</t>
  </si>
  <si>
    <t>1946621538</t>
  </si>
  <si>
    <t>"rampa, úprava otvoru" 2,5</t>
  </si>
  <si>
    <t>13</t>
  </si>
  <si>
    <t>273362441</t>
  </si>
  <si>
    <t>Výstuž základových dosiek zo zvár. sietí KARI, priemer drôtu 8/8 mm, veľkosť oka 100x100 mm</t>
  </si>
  <si>
    <t>1131386748</t>
  </si>
  <si>
    <t>6,8*1,15*2</t>
  </si>
  <si>
    <t>14</t>
  </si>
  <si>
    <t>274313611</t>
  </si>
  <si>
    <t>Betón základových pásov, prostý tr. C 16/20</t>
  </si>
  <si>
    <t>1137216639</t>
  </si>
  <si>
    <t>"šikmá schod. plošina" 0,72*1,035</t>
  </si>
  <si>
    <t>15</t>
  </si>
  <si>
    <t>275211423</t>
  </si>
  <si>
    <t>Murovanie základových pätiek z lomového kameňa lícované na maltu MC-10</t>
  </si>
  <si>
    <t>-1210977180</t>
  </si>
  <si>
    <t>Zvislé a kompletné konštrukcie</t>
  </si>
  <si>
    <t>16</t>
  </si>
  <si>
    <t>3132121249</t>
  </si>
  <si>
    <t>Murivo režné z kameňa podľa arch. nálezu</t>
  </si>
  <si>
    <t>1419576523</t>
  </si>
  <si>
    <t>17</t>
  </si>
  <si>
    <t>313212181</t>
  </si>
  <si>
    <t xml:space="preserve">Murovanie oblúka klenby z kameňa po rozobratí </t>
  </si>
  <si>
    <t>-1603591360</t>
  </si>
  <si>
    <t>"oprava klenby" 1,4</t>
  </si>
  <si>
    <t>18</t>
  </si>
  <si>
    <t>313212182</t>
  </si>
  <si>
    <t>Murovanie oblúka klenby + dodávka kameňa</t>
  </si>
  <si>
    <t>1198371628</t>
  </si>
  <si>
    <t>"doplnenie chýbajúcej klenby" 0,5</t>
  </si>
  <si>
    <t>19</t>
  </si>
  <si>
    <t>317361821</t>
  </si>
  <si>
    <t>Výstuž prekladov z ocele 10505</t>
  </si>
  <si>
    <t>-369549032</t>
  </si>
  <si>
    <t>319201311</t>
  </si>
  <si>
    <t>Vyrovnanie nerovného povrchu stien maltou hr.do 30 mm</t>
  </si>
  <si>
    <t>-922177038</t>
  </si>
  <si>
    <t>"kanály" 4*2,5</t>
  </si>
  <si>
    <t>21</t>
  </si>
  <si>
    <t>389381001</t>
  </si>
  <si>
    <t>Dobetónovanie konštrukcií</t>
  </si>
  <si>
    <t>1960515620</t>
  </si>
  <si>
    <t>"vitríny na nálezy" 2*0,5</t>
  </si>
  <si>
    <t>Úpravy povrchov, podlahy, osadenie</t>
  </si>
  <si>
    <t>22</t>
  </si>
  <si>
    <t>622460151</t>
  </si>
  <si>
    <t>Príprava vonkajšieho podkladu stien cementovým prednástrekom, hr. 3 mm</t>
  </si>
  <si>
    <t>1043985204</t>
  </si>
  <si>
    <t>23</t>
  </si>
  <si>
    <t>622460243</t>
  </si>
  <si>
    <t>Vonkajšia omietka stien vápennocementová jadrová (hrubá), hr. 20 mm</t>
  </si>
  <si>
    <t>-478910439</t>
  </si>
  <si>
    <t>24</t>
  </si>
  <si>
    <t>622460253</t>
  </si>
  <si>
    <t>Vonkajšia omietka stien vápennocementová štuková (jemná), hr. 5 mm</t>
  </si>
  <si>
    <t>2095727514</t>
  </si>
  <si>
    <t>25</t>
  </si>
  <si>
    <t>622481111</t>
  </si>
  <si>
    <t>Potiahnutie vonkajších stien, pletivom rabicovým</t>
  </si>
  <si>
    <t>-1708759299</t>
  </si>
  <si>
    <t>26</t>
  </si>
  <si>
    <t>622491301</t>
  </si>
  <si>
    <t>Náter fasádny silikátový, dvojnásobný</t>
  </si>
  <si>
    <t>-170370412</t>
  </si>
  <si>
    <t>27</t>
  </si>
  <si>
    <t>6313126118</t>
  </si>
  <si>
    <t>Lôžko pod dlažhu zo suchej bet. zmesi hr. 50mm</t>
  </si>
  <si>
    <t>-1117978877</t>
  </si>
  <si>
    <t>"rampa, úprava otvoru" 6,8</t>
  </si>
  <si>
    <t>"pri kontraeskarpe" 8</t>
  </si>
  <si>
    <t>" pre el. rozvody" 37</t>
  </si>
  <si>
    <t>"doplnenie m.č.1" 0,75*1,9</t>
  </si>
  <si>
    <t>28</t>
  </si>
  <si>
    <t>631313611</t>
  </si>
  <si>
    <t>Mazanina z betónu prostého (m3) tr. C 16/20 hr.nad 80 do 120 mm</t>
  </si>
  <si>
    <t>1307882178</t>
  </si>
  <si>
    <t>"pri kontraeskarpe" 8*0,1</t>
  </si>
  <si>
    <t>29</t>
  </si>
  <si>
    <t>631313811</t>
  </si>
  <si>
    <t>Položenie suchého betónu hr.40 až 160 mm</t>
  </si>
  <si>
    <t>-724876396</t>
  </si>
  <si>
    <t>30</t>
  </si>
  <si>
    <t>M</t>
  </si>
  <si>
    <t>589380000400</t>
  </si>
  <si>
    <t>Suchá zmes pre potery s premenlivou hrúbkou</t>
  </si>
  <si>
    <t>kg</t>
  </si>
  <si>
    <t>584221124</t>
  </si>
  <si>
    <t>0,8*2400</t>
  </si>
  <si>
    <t>31</t>
  </si>
  <si>
    <t>6315710101</t>
  </si>
  <si>
    <t>Násyp z okrasnéo štrku - okruliaky 32-64, vodorovný alebo v spáde, s utlačením  urovnaním povrchu</t>
  </si>
  <si>
    <t>1036545231</t>
  </si>
  <si>
    <t>"pod most" 7</t>
  </si>
  <si>
    <t>Ostatné konštrukcie a práce-búranie</t>
  </si>
  <si>
    <t>32</t>
  </si>
  <si>
    <t>9539431111</t>
  </si>
  <si>
    <t xml:space="preserve">Osadenie ostatných výrobkov </t>
  </si>
  <si>
    <t>1016229355</t>
  </si>
  <si>
    <t>33</t>
  </si>
  <si>
    <t>449170000900</t>
  </si>
  <si>
    <t>Hasiaci prístroj práškový P6T</t>
  </si>
  <si>
    <t>2071282485</t>
  </si>
  <si>
    <t>34</t>
  </si>
  <si>
    <t>956901111</t>
  </si>
  <si>
    <t>Osadenie zábradlia v kamenných alebo železobetónových doskách do vynechaných otvorov</t>
  </si>
  <si>
    <t>-1292806862</t>
  </si>
  <si>
    <t>35</t>
  </si>
  <si>
    <t>5530001</t>
  </si>
  <si>
    <t>Kovové zábradlie s povrchovou úpravou</t>
  </si>
  <si>
    <t>m</t>
  </si>
  <si>
    <t>318805027</t>
  </si>
  <si>
    <t>"rampa" 5,1</t>
  </si>
  <si>
    <t>"južný oblúk mosta" 1</t>
  </si>
  <si>
    <t>"hate" 2*2,5</t>
  </si>
  <si>
    <t>"malá jama" 5,5</t>
  </si>
  <si>
    <t>"veľká jama" 17,5</t>
  </si>
  <si>
    <t>36</t>
  </si>
  <si>
    <t>965022121</t>
  </si>
  <si>
    <t>Búranie kamenných podláh alebo dlažieb z lomového kameňa alebo kociek,  -0,43200t</t>
  </si>
  <si>
    <t>980665240</t>
  </si>
  <si>
    <t>"šikmá schod. plošina" 0,8+0,4</t>
  </si>
  <si>
    <t>"výšková úprava vstupu" 8*0,2</t>
  </si>
  <si>
    <t>" pre el. rozvody" 37*0,2</t>
  </si>
  <si>
    <t>37</t>
  </si>
  <si>
    <t>9650221211</t>
  </si>
  <si>
    <t>Búranie kamenných podláh alebo dlažieb z lomového kameňa alebo kociek,  pre spätné položenie</t>
  </si>
  <si>
    <t>154955157</t>
  </si>
  <si>
    <t>"výšková úprava vstupu" 8*0,8</t>
  </si>
  <si>
    <t>"rampa" 6,4</t>
  </si>
  <si>
    <t>" pre el. rozvody" 37*0,8</t>
  </si>
  <si>
    <t>38</t>
  </si>
  <si>
    <t>965043321</t>
  </si>
  <si>
    <t>Búranie podkladov pod dlažby, liatych dlažieb a mazanín,betón s poterom,teracom hr.do 100 mm, plochy do 1 m2 -2,20000t</t>
  </si>
  <si>
    <t>-2141690660</t>
  </si>
  <si>
    <t>"šikmá schod. plošina" 0,8*0,9+0,4*0,15</t>
  </si>
  <si>
    <t>"výšková úprava vstupu" 8*0,1</t>
  </si>
  <si>
    <t>"rampa" 6,5*0,15</t>
  </si>
  <si>
    <t>39</t>
  </si>
  <si>
    <t>968061116</t>
  </si>
  <si>
    <t>Demontáž dverí drevených vchodových, 1 bm obvodu - 0,012t</t>
  </si>
  <si>
    <t>-1118861803</t>
  </si>
  <si>
    <t>"požiarna bezpečnosť" 8</t>
  </si>
  <si>
    <t>40</t>
  </si>
  <si>
    <t>968072641</t>
  </si>
  <si>
    <t>Vybúranie kovových stien plných, zasklených alebo výkladných,  -0,02500t</t>
  </si>
  <si>
    <t>2074051627</t>
  </si>
  <si>
    <t>"rampa, úprava otvoru" 1,3*2</t>
  </si>
  <si>
    <t>"požiarna bezpečnosť" 7,67*2,85-4</t>
  </si>
  <si>
    <t xml:space="preserve">                                             0,9*2,1</t>
  </si>
  <si>
    <t>41</t>
  </si>
  <si>
    <t>971042551</t>
  </si>
  <si>
    <t>Vybúranie otvoru v betónových priečkach a stenách plochy do 1 m2, akejkolvek hr.,  -2,20000t</t>
  </si>
  <si>
    <t>161947139</t>
  </si>
  <si>
    <t>"rampa - úprava otvoru" 0,3</t>
  </si>
  <si>
    <t>42</t>
  </si>
  <si>
    <t>973045141</t>
  </si>
  <si>
    <t>Vysekanie v murive betónovom kapsy pre kotvenie upevňovacích prvkov, hĺbky nad 150 mm,  -0,00400t</t>
  </si>
  <si>
    <t>334673945</t>
  </si>
  <si>
    <t>"zábradlie" 30</t>
  </si>
  <si>
    <t>43</t>
  </si>
  <si>
    <t>762521812</t>
  </si>
  <si>
    <t>Demontáž podláh z dosiek hr. 32 - 50 mm,  -0.02400t</t>
  </si>
  <si>
    <t>1088916240</t>
  </si>
  <si>
    <t>"drevené časti lávky" 29,12</t>
  </si>
  <si>
    <t>44</t>
  </si>
  <si>
    <t>767996805</t>
  </si>
  <si>
    <t>Demontáž ostatných doplnkov stavieb s hmotnosťou jednotlivých dielov konšt. nad 500 kg,  -0,00100t</t>
  </si>
  <si>
    <t>-1916044759</t>
  </si>
  <si>
    <t>"mreža" 1500</t>
  </si>
  <si>
    <t>45</t>
  </si>
  <si>
    <t>787600802</t>
  </si>
  <si>
    <t>Vysklievanie okien a dverí skla plochého nad 1 do 3 m2,  -0,01400t</t>
  </si>
  <si>
    <t>-1757784655</t>
  </si>
  <si>
    <t>46</t>
  </si>
  <si>
    <t>977141114</t>
  </si>
  <si>
    <t xml:space="preserve">Vrty pre kotvy do betónu priemeru 10 mm hĺbky 150 mm s vyplnením epoxidovým tmelom                             </t>
  </si>
  <si>
    <t>-1217431111</t>
  </si>
  <si>
    <t>"oprava klenby" 56</t>
  </si>
  <si>
    <t>47</t>
  </si>
  <si>
    <t>979011111</t>
  </si>
  <si>
    <t>Zvislá doprava sutiny a vybúraných hmôt za prvé podlažie nad alebo pod základným podlažím</t>
  </si>
  <si>
    <t>-1153000343</t>
  </si>
  <si>
    <t>48</t>
  </si>
  <si>
    <t>979081111</t>
  </si>
  <si>
    <t>Odvoz sutiny a vybúraných hmôt na skládku do 1 km</t>
  </si>
  <si>
    <t>-820402538</t>
  </si>
  <si>
    <t>49</t>
  </si>
  <si>
    <t>979081121</t>
  </si>
  <si>
    <t>Odvoz sutiny a vybúraných hmôt na skládku za každý ďalší 1 km</t>
  </si>
  <si>
    <t>-2066183028</t>
  </si>
  <si>
    <t>9,982*14</t>
  </si>
  <si>
    <t>50</t>
  </si>
  <si>
    <t>979082111</t>
  </si>
  <si>
    <t>Vnútrostavenisková doprava sutiny a vybúraných hmôt do 10 m</t>
  </si>
  <si>
    <t>-1848289866</t>
  </si>
  <si>
    <t>51</t>
  </si>
  <si>
    <t>979082121</t>
  </si>
  <si>
    <t>Vnútrostavenisková doprava sutiny a vybúraných hmôt za každých ďalších 5 m</t>
  </si>
  <si>
    <t>1196363468</t>
  </si>
  <si>
    <t>52</t>
  </si>
  <si>
    <t>979089012</t>
  </si>
  <si>
    <t>Poplatok za skladovanie - betón, tehly, dlaždice (17 01) ostatné</t>
  </si>
  <si>
    <t>-1274184386</t>
  </si>
  <si>
    <t>9,982-1,5</t>
  </si>
  <si>
    <t>53</t>
  </si>
  <si>
    <t>979089312</t>
  </si>
  <si>
    <t>Poplatok za skladovanie - kovy (výzisk)</t>
  </si>
  <si>
    <t>182881828</t>
  </si>
  <si>
    <t>54</t>
  </si>
  <si>
    <t>981511111</t>
  </si>
  <si>
    <t xml:space="preserve">Rozoberanie konštrukcií z  kameňa  </t>
  </si>
  <si>
    <t>1440779705</t>
  </si>
  <si>
    <t>"klenba" 1,4</t>
  </si>
  <si>
    <t>99</t>
  </si>
  <si>
    <t>Presun hmôt HSV</t>
  </si>
  <si>
    <t>55</t>
  </si>
  <si>
    <t>999281111</t>
  </si>
  <si>
    <t>Presun hmôt pre opravy a údržbu objektov vrátane vonkajších plášťov výšky do 25 m</t>
  </si>
  <si>
    <t>-1499682117</t>
  </si>
  <si>
    <t>56</t>
  </si>
  <si>
    <t>999281193</t>
  </si>
  <si>
    <t>Príplatok za zväčšený presun pre opravy a údržbu objektov vrátane vonkajších plášťov v odb. 801, 803, 811, 812, nad vymedzenú najväčšiu dopravnú vzdialenosť do 1000 m</t>
  </si>
  <si>
    <t>434040655</t>
  </si>
  <si>
    <t>PSV</t>
  </si>
  <si>
    <t>Práce a dodávky PSV</t>
  </si>
  <si>
    <t>762</t>
  </si>
  <si>
    <t>Konštrukcie tesárske</t>
  </si>
  <si>
    <t>57</t>
  </si>
  <si>
    <t>762523104</t>
  </si>
  <si>
    <t>Položenie podláh hobľovaných na zraz z dosiek a fošien</t>
  </si>
  <si>
    <t>-1919819534</t>
  </si>
  <si>
    <t>58</t>
  </si>
  <si>
    <t>605510001100</t>
  </si>
  <si>
    <t>Dosky a fošne dubové omietané akosť I hr. 40-60 mm</t>
  </si>
  <si>
    <t>9808878</t>
  </si>
  <si>
    <t>"drevené časti lávky - výmena 30%" 29,12*0,04*1,08*0,3</t>
  </si>
  <si>
    <t>0,377*1,08 'Přepočítané koeficientom množstva</t>
  </si>
  <si>
    <t>59</t>
  </si>
  <si>
    <t>998762102</t>
  </si>
  <si>
    <t>Presun hmôt pre konštrukcie tesárske v objektoch výšky do 12 m</t>
  </si>
  <si>
    <t>-1351584215</t>
  </si>
  <si>
    <t>60</t>
  </si>
  <si>
    <t>998762194</t>
  </si>
  <si>
    <t>Konštrukcie tesárske, prípl.za presun nad vymedzenú najväčšiu dopr. vzdial. do 100</t>
  </si>
  <si>
    <t>137777584</t>
  </si>
  <si>
    <t>767</t>
  </si>
  <si>
    <t>Konštrukcie doplnkové kovové</t>
  </si>
  <si>
    <t>61</t>
  </si>
  <si>
    <t>76700001</t>
  </si>
  <si>
    <t>D+M šikmá schodisková plošina V65 alebo ekvivalent</t>
  </si>
  <si>
    <t>kpl</t>
  </si>
  <si>
    <t>511809650</t>
  </si>
  <si>
    <t>62</t>
  </si>
  <si>
    <t>76700002</t>
  </si>
  <si>
    <t xml:space="preserve">Úprava prechodu medzi lávkou a kanálom - odrezať pole lávky, podložiť a osadiť šikmo zváraním </t>
  </si>
  <si>
    <t>1198289584</t>
  </si>
  <si>
    <t>63</t>
  </si>
  <si>
    <t>76700003</t>
  </si>
  <si>
    <t xml:space="preserve">Vitríny na nálezy, presklená kovová konštr. </t>
  </si>
  <si>
    <t>kus</t>
  </si>
  <si>
    <t>-1514194244</t>
  </si>
  <si>
    <t>64</t>
  </si>
  <si>
    <t>76700005</t>
  </si>
  <si>
    <t>D+M kovová zasklená stena s dvojkrídlovými dverami s požiarnou odolnosťou PO 15A, zasklenie dvojskom</t>
  </si>
  <si>
    <t>-1225200785</t>
  </si>
  <si>
    <t>"požiarna bezpečnosť" 7,67*2,85</t>
  </si>
  <si>
    <t>65</t>
  </si>
  <si>
    <t>76700006</t>
  </si>
  <si>
    <t>D+M kovové zasklené dvere  900x2100xs požiarnou odolnosťou PO 15A, zasklenie dvojsklom + samozatvárač</t>
  </si>
  <si>
    <t>683155962</t>
  </si>
  <si>
    <t>"požiarna bezpečnosť" 1</t>
  </si>
  <si>
    <t>66</t>
  </si>
  <si>
    <t>767000061</t>
  </si>
  <si>
    <t>D+M kovové zasklené dvere  900x1840 s požiarnou odolnosťou PO 15A, zasklenie dvojsklom + samozatvárač</t>
  </si>
  <si>
    <t>-1071934145</t>
  </si>
  <si>
    <t>67</t>
  </si>
  <si>
    <t>76700007</t>
  </si>
  <si>
    <t>D+M kovová zmreža s rámom 750x600 s povrchovou úpravou</t>
  </si>
  <si>
    <t>1216458877</t>
  </si>
  <si>
    <t>68</t>
  </si>
  <si>
    <t>76700008</t>
  </si>
  <si>
    <t>D+M kovová konštrukcia pre vetranie s povrchovou úpravou</t>
  </si>
  <si>
    <t>-170799610</t>
  </si>
  <si>
    <t>69</t>
  </si>
  <si>
    <t>76700009</t>
  </si>
  <si>
    <t>D+M kovová konštrukcia umeleckého kováčstva - mreža v kanáli pri vstupe otváravá 1450x1900, z tyčoviny, s povrchovou úpravou</t>
  </si>
  <si>
    <t>1089134594</t>
  </si>
  <si>
    <t>70</t>
  </si>
  <si>
    <t>767000010</t>
  </si>
  <si>
    <t xml:space="preserve">D+M konštrukcia na projekciu - 2x oceľová konštrukcia </t>
  </si>
  <si>
    <t>1191651921</t>
  </si>
  <si>
    <t>71</t>
  </si>
  <si>
    <t>767000011</t>
  </si>
  <si>
    <t>D+M mreža v jestvujúcich plechových dverách</t>
  </si>
  <si>
    <t>-2129367913</t>
  </si>
  <si>
    <t>772</t>
  </si>
  <si>
    <t>Podlahy z prírod.a konglomer.kameňa</t>
  </si>
  <si>
    <t>72</t>
  </si>
  <si>
    <t>772501160</t>
  </si>
  <si>
    <t>Kladenie dlažby z kameňa z dosiek alebo dlaždíc hr. 60  mm</t>
  </si>
  <si>
    <t>-1145175883</t>
  </si>
  <si>
    <t>"výšková úprava vstupu" 8</t>
  </si>
  <si>
    <t>73</t>
  </si>
  <si>
    <t>58387223001</t>
  </si>
  <si>
    <t>Porfýrova dlažba štiepaná, pásy š. 200-350, hr. 60mmm</t>
  </si>
  <si>
    <t>-634974445</t>
  </si>
  <si>
    <t>"výšková úprava vstupu 20%" 8*0,2</t>
  </si>
  <si>
    <t>"rampa, úprava otvoru" 6,8*0,2</t>
  </si>
  <si>
    <t>Medzisúčet</t>
  </si>
  <si>
    <t>19,785*0,05</t>
  </si>
  <si>
    <t>74</t>
  </si>
  <si>
    <t>5994321111</t>
  </si>
  <si>
    <t xml:space="preserve">Príplatok za škárovanie dlažby </t>
  </si>
  <si>
    <t>-506227991</t>
  </si>
  <si>
    <t>75</t>
  </si>
  <si>
    <t>998772101</t>
  </si>
  <si>
    <t>Presun hmôt pre kamennú dlažbu v objektoch výšky do 6 m</t>
  </si>
  <si>
    <t>1912806654</t>
  </si>
  <si>
    <t>76</t>
  </si>
  <si>
    <t>998772192</t>
  </si>
  <si>
    <t>Kamenná dlažba, prípl.za presun nad najväčšiu dopravnú vzdial. do 100 m</t>
  </si>
  <si>
    <t>896029327</t>
  </si>
  <si>
    <t>783</t>
  </si>
  <si>
    <t>Nátery</t>
  </si>
  <si>
    <t>77</t>
  </si>
  <si>
    <t>783201812</t>
  </si>
  <si>
    <t>Odstránenie starých náterov z kovových stavebných doplnkových konštrukcií oceľovou kefou</t>
  </si>
  <si>
    <t>988778202</t>
  </si>
  <si>
    <t>78</t>
  </si>
  <si>
    <t>783222100</t>
  </si>
  <si>
    <t>Nátery kov.stav.doplnk.konštr. syntetické farby šedej na vzduchu schnúce základné dvojnásobné - 70µm</t>
  </si>
  <si>
    <t>-1906835628</t>
  </si>
  <si>
    <t>79</t>
  </si>
  <si>
    <t>783225100</t>
  </si>
  <si>
    <t>Nátery kov.stav.doplnk.konštr. syntetické trojnásobné na vzduchu schnúce  vrchný 105µm, čierne</t>
  </si>
  <si>
    <t>-216345088</t>
  </si>
  <si>
    <t>80</t>
  </si>
  <si>
    <t>784410102</t>
  </si>
  <si>
    <t>Penetrovanie jednonásobné bet. podkladov - akrylová penetrácia</t>
  </si>
  <si>
    <t>267091562</t>
  </si>
  <si>
    <t>713+388</t>
  </si>
  <si>
    <t>81</t>
  </si>
  <si>
    <t>783894512</t>
  </si>
  <si>
    <t>Náter farbami  na betón proti karbonizácii, akrylová farba na beton, stropy</t>
  </si>
  <si>
    <t>183928082</t>
  </si>
  <si>
    <t>713</t>
  </si>
  <si>
    <t>82</t>
  </si>
  <si>
    <t>783894522</t>
  </si>
  <si>
    <t>Náter farbami  na betón proti karbonizácii, akrylová farba na beton steny</t>
  </si>
  <si>
    <t>-262599610</t>
  </si>
  <si>
    <t>388</t>
  </si>
  <si>
    <t>83</t>
  </si>
  <si>
    <t>783904811</t>
  </si>
  <si>
    <t>Ostatné práce odmastenie chemickými odhrdzavenie kovových konštrukcií</t>
  </si>
  <si>
    <t>980783423</t>
  </si>
  <si>
    <t>84</t>
  </si>
  <si>
    <t>783601815</t>
  </si>
  <si>
    <t>Odstránenie starých náterov zo stolárskych výrobkov oškrabaním s obrúsením</t>
  </si>
  <si>
    <t>1507702985</t>
  </si>
  <si>
    <t>"drevené časti lávky" 20,8*1,4*2*0,7</t>
  </si>
  <si>
    <t>85</t>
  </si>
  <si>
    <t>783626300</t>
  </si>
  <si>
    <t>Nátery stolárskych výrobkov syntetické lazurovacím lakom 3x lakovaním</t>
  </si>
  <si>
    <t>-28670565</t>
  </si>
  <si>
    <t>"drevené časti lávky" 20,8*1,4*2</t>
  </si>
  <si>
    <t>Práce a dodávky M</t>
  </si>
  <si>
    <t>D27</t>
  </si>
  <si>
    <t xml:space="preserve">M24 - 158 Montáž vzduchotechnických zariadení </t>
  </si>
  <si>
    <t>86</t>
  </si>
  <si>
    <t>24001924</t>
  </si>
  <si>
    <t>D+M ventilátor priemyselný axiálny na stenu, priemer 650, výkon min. 11 900m3, hlučnosť max. 75 dB</t>
  </si>
  <si>
    <t>-303218668</t>
  </si>
  <si>
    <t>SO 01.1 - Sanácia historického muriva</t>
  </si>
  <si>
    <t xml:space="preserve">    9 - Ostatné konštrukcie a práce</t>
  </si>
  <si>
    <t>Ostatné konštrukcie a práce</t>
  </si>
  <si>
    <t>00020001</t>
  </si>
  <si>
    <t>Návrh sanácie interiéru</t>
  </si>
  <si>
    <t>eur</t>
  </si>
  <si>
    <t>-1065484084</t>
  </si>
  <si>
    <t>00020002</t>
  </si>
  <si>
    <t>Návrh konsolidácie murív a škárovania</t>
  </si>
  <si>
    <t>1493445988</t>
  </si>
  <si>
    <t>00020003</t>
  </si>
  <si>
    <t>Sanácia historického muriva - odstránenie pliesní</t>
  </si>
  <si>
    <t>-1389469429</t>
  </si>
  <si>
    <t>"10% plochy" 1344*0,1</t>
  </si>
  <si>
    <t>00020004</t>
  </si>
  <si>
    <t>Sanácia historického muriva - škárovanie muriva</t>
  </si>
  <si>
    <t>1407458086</t>
  </si>
  <si>
    <t>370</t>
  </si>
  <si>
    <t>00020005</t>
  </si>
  <si>
    <t>Sanácia historického muriva - farebné scelenie špárovania a kamenného muriva</t>
  </si>
  <si>
    <t>1036463816</t>
  </si>
  <si>
    <t>"30% plochy" 1344*0,3</t>
  </si>
  <si>
    <t>00020006</t>
  </si>
  <si>
    <t>Sanácia historického muriva - hydrofobizácia muriva</t>
  </si>
  <si>
    <t>-1208300920</t>
  </si>
  <si>
    <t>SO 02 - Elektroinštalácia</t>
  </si>
  <si>
    <t>M - Práce a dodávky M</t>
  </si>
  <si>
    <t xml:space="preserve">    21-M - Elektromontáže</t>
  </si>
  <si>
    <t>21-M</t>
  </si>
  <si>
    <t>Elektromontáže</t>
  </si>
  <si>
    <t>2100</t>
  </si>
  <si>
    <t>-1669535084</t>
  </si>
  <si>
    <t>SO 03 - Slaboprúd</t>
  </si>
  <si>
    <t>2101</t>
  </si>
  <si>
    <t>Slaboprúd + EZS</t>
  </si>
  <si>
    <t>-1414664854</t>
  </si>
  <si>
    <t>Mesto Košice, Tr. SNP 48/A, 040 11 Košice</t>
  </si>
  <si>
    <t>SO Reštaurátorské práce</t>
  </si>
  <si>
    <t>Reštaurátorské práce</t>
  </si>
  <si>
    <t xml:space="preserve">SO </t>
  </si>
  <si>
    <t>Reštaurovanie dreva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</si>
</sst>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4" fontId="33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5" fontId="2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14" fontId="2" fillId="0" borderId="0" xfId="0" applyNumberFormat="1" applyFont="1" applyAlignment="1">
      <alignment horizontal="left" vertical="center"/>
    </xf>
    <xf numFmtId="0" fontId="7" fillId="0" borderId="0" xfId="0" applyFont="1" applyFill="1" applyAlignment="1" applyProtection="1">
      <alignment horizontal="left" vertical="center"/>
      <protection locked="0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0" fillId="0" borderId="0" xfId="0"/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7" fillId="6" borderId="0" xfId="0" applyFont="1" applyFill="1" applyAlignment="1" applyProtection="1">
      <alignment horizontal="left" vertical="center"/>
      <protection locked="0"/>
    </xf>
    <xf numFmtId="0" fontId="7" fillId="6" borderId="0" xfId="0" applyFont="1" applyFill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8"/>
  <sheetViews>
    <sheetView showGridLines="0" tabSelected="1" topLeftCell="A4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90" t="s">
        <v>5</v>
      </c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s="1" customFormat="1" ht="12" customHeight="1">
      <c r="B5" s="20"/>
      <c r="D5" s="24" t="s">
        <v>12</v>
      </c>
      <c r="K5" s="268" t="s">
        <v>13</v>
      </c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R5" s="20"/>
      <c r="BE5" s="291" t="s">
        <v>14</v>
      </c>
      <c r="BS5" s="17" t="s">
        <v>6</v>
      </c>
    </row>
    <row r="6" spans="1:74" s="1" customFormat="1" ht="36.950000000000003" customHeight="1">
      <c r="B6" s="20"/>
      <c r="D6" s="26" t="s">
        <v>15</v>
      </c>
      <c r="K6" s="269" t="s">
        <v>16</v>
      </c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  <c r="AR6" s="20"/>
      <c r="BE6" s="292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92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45"/>
      <c r="AR8" s="20"/>
      <c r="BE8" s="292"/>
      <c r="BS8" s="17" t="s">
        <v>6</v>
      </c>
    </row>
    <row r="9" spans="1:74" s="1" customFormat="1" ht="14.45" customHeight="1">
      <c r="B9" s="20"/>
      <c r="AR9" s="20"/>
      <c r="BE9" s="292"/>
      <c r="BS9" s="17" t="s">
        <v>6</v>
      </c>
    </row>
    <row r="10" spans="1:74" s="1" customFormat="1" ht="12" customHeight="1">
      <c r="B10" s="20"/>
      <c r="D10" s="27" t="s">
        <v>22</v>
      </c>
      <c r="AK10" s="27" t="s">
        <v>23</v>
      </c>
      <c r="AN10" s="25"/>
      <c r="AR10" s="20"/>
      <c r="BE10" s="292"/>
      <c r="BS10" s="17" t="s">
        <v>6</v>
      </c>
    </row>
    <row r="11" spans="1:74" s="1" customFormat="1" ht="18.399999999999999" customHeight="1">
      <c r="B11" s="20"/>
      <c r="E11" s="25" t="s">
        <v>629</v>
      </c>
      <c r="AK11" s="27" t="s">
        <v>24</v>
      </c>
      <c r="AN11" s="25"/>
      <c r="AR11" s="20"/>
      <c r="BE11" s="292"/>
      <c r="BS11" s="17" t="s">
        <v>6</v>
      </c>
    </row>
    <row r="12" spans="1:74" s="1" customFormat="1" ht="6.95" customHeight="1">
      <c r="B12" s="20"/>
      <c r="AR12" s="20"/>
      <c r="BE12" s="292"/>
      <c r="BS12" s="17" t="s">
        <v>6</v>
      </c>
    </row>
    <row r="13" spans="1:74" s="1" customFormat="1" ht="12" customHeight="1">
      <c r="B13" s="20"/>
      <c r="D13" s="27" t="s">
        <v>25</v>
      </c>
      <c r="AK13" s="27" t="s">
        <v>23</v>
      </c>
      <c r="AN13" s="28"/>
      <c r="AR13" s="20"/>
      <c r="BE13" s="292"/>
      <c r="BS13" s="17" t="s">
        <v>6</v>
      </c>
    </row>
    <row r="14" spans="1:74" ht="12.75">
      <c r="B14" s="20"/>
      <c r="E14" s="270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" t="s">
        <v>24</v>
      </c>
      <c r="AN14" s="28"/>
      <c r="AR14" s="20"/>
      <c r="BE14" s="292"/>
      <c r="BS14" s="17" t="s">
        <v>6</v>
      </c>
    </row>
    <row r="15" spans="1:74" s="1" customFormat="1" ht="6.95" customHeight="1">
      <c r="B15" s="20"/>
      <c r="AR15" s="20"/>
      <c r="BE15" s="292"/>
      <c r="BS15" s="17" t="s">
        <v>3</v>
      </c>
    </row>
    <row r="16" spans="1:74" s="1" customFormat="1" ht="12" customHeight="1">
      <c r="B16" s="20"/>
      <c r="D16" s="27" t="s">
        <v>26</v>
      </c>
      <c r="AK16" s="27" t="s">
        <v>23</v>
      </c>
      <c r="AN16" s="25" t="s">
        <v>1</v>
      </c>
      <c r="AR16" s="20"/>
      <c r="BE16" s="292"/>
      <c r="BS16" s="17" t="s">
        <v>3</v>
      </c>
    </row>
    <row r="17" spans="1:71" s="1" customFormat="1" ht="18.399999999999999" customHeight="1">
      <c r="B17" s="20"/>
      <c r="E17" s="25" t="s">
        <v>27</v>
      </c>
      <c r="AK17" s="27" t="s">
        <v>24</v>
      </c>
      <c r="AN17" s="25" t="s">
        <v>1</v>
      </c>
      <c r="AR17" s="20"/>
      <c r="BE17" s="292"/>
      <c r="BS17" s="17" t="s">
        <v>28</v>
      </c>
    </row>
    <row r="18" spans="1:71" s="1" customFormat="1" ht="6.95" customHeight="1">
      <c r="B18" s="20"/>
      <c r="AR18" s="20"/>
      <c r="BE18" s="292"/>
      <c r="BS18" s="17" t="s">
        <v>6</v>
      </c>
    </row>
    <row r="19" spans="1:71" s="1" customFormat="1" ht="12" customHeight="1">
      <c r="B19" s="20"/>
      <c r="D19" s="27" t="s">
        <v>29</v>
      </c>
      <c r="AK19" s="27" t="s">
        <v>23</v>
      </c>
      <c r="AN19" s="25" t="s">
        <v>1</v>
      </c>
      <c r="AR19" s="20"/>
      <c r="BE19" s="292"/>
      <c r="BS19" s="17" t="s">
        <v>6</v>
      </c>
    </row>
    <row r="20" spans="1:71" s="1" customFormat="1" ht="18.399999999999999" customHeight="1">
      <c r="B20" s="20"/>
      <c r="E20" s="294"/>
      <c r="F20" s="294"/>
      <c r="G20" s="294"/>
      <c r="H20" s="294"/>
      <c r="I20" s="294"/>
      <c r="J20" s="294"/>
      <c r="K20" s="294"/>
      <c r="L20" s="294"/>
      <c r="M20" s="294"/>
      <c r="N20" s="294"/>
      <c r="O20" s="294"/>
      <c r="P20" s="294"/>
      <c r="Q20" s="294"/>
      <c r="R20" s="294"/>
      <c r="S20" s="294"/>
      <c r="T20" s="294"/>
      <c r="U20" s="294"/>
      <c r="V20" s="294"/>
      <c r="W20" s="294"/>
      <c r="X20" s="294"/>
      <c r="Y20" s="294"/>
      <c r="Z20" s="294"/>
      <c r="AA20" s="294"/>
      <c r="AB20" s="294"/>
      <c r="AC20" s="294"/>
      <c r="AD20" s="294"/>
      <c r="AE20" s="294"/>
      <c r="AF20" s="294"/>
      <c r="AG20" s="294"/>
      <c r="AH20" s="294"/>
      <c r="AI20" s="294"/>
      <c r="AJ20" s="294"/>
      <c r="AK20" s="27" t="s">
        <v>24</v>
      </c>
      <c r="AN20" s="25" t="s">
        <v>1</v>
      </c>
      <c r="AR20" s="20"/>
      <c r="BE20" s="292"/>
      <c r="BS20" s="17" t="s">
        <v>28</v>
      </c>
    </row>
    <row r="21" spans="1:71" s="1" customFormat="1" ht="6.95" customHeight="1">
      <c r="B21" s="20"/>
      <c r="AR21" s="20"/>
      <c r="BE21" s="292"/>
    </row>
    <row r="22" spans="1:71" s="1" customFormat="1" ht="12" customHeight="1">
      <c r="B22" s="20"/>
      <c r="D22" s="27" t="s">
        <v>30</v>
      </c>
      <c r="AR22" s="20"/>
      <c r="BE22" s="292"/>
    </row>
    <row r="23" spans="1:71" s="1" customFormat="1" ht="16.5" customHeight="1">
      <c r="B23" s="20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R23" s="20"/>
      <c r="BE23" s="292"/>
    </row>
    <row r="24" spans="1:71" s="1" customFormat="1" ht="6.95" customHeight="1">
      <c r="B24" s="20"/>
      <c r="AR24" s="20"/>
      <c r="BE24" s="292"/>
    </row>
    <row r="25" spans="1:71" s="1" customFormat="1" ht="6.95" customHeight="1">
      <c r="B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0"/>
      <c r="BE25" s="292"/>
    </row>
    <row r="26" spans="1:71" s="1" customFormat="1" ht="14.45" customHeight="1">
      <c r="B26" s="20"/>
      <c r="D26" s="31" t="s">
        <v>31</v>
      </c>
      <c r="AK26" s="252">
        <f>ROUND(AG94,2)</f>
        <v>0</v>
      </c>
      <c r="AL26" s="253"/>
      <c r="AM26" s="253"/>
      <c r="AN26" s="253"/>
      <c r="AO26" s="253"/>
      <c r="AR26" s="20"/>
      <c r="BE26" s="292"/>
    </row>
    <row r="27" spans="1:71" s="1" customFormat="1" ht="14.45" customHeight="1">
      <c r="B27" s="20"/>
      <c r="D27" s="31" t="s">
        <v>32</v>
      </c>
      <c r="AK27" s="252">
        <f>ROUND(AG101, 2)</f>
        <v>0</v>
      </c>
      <c r="AL27" s="252"/>
      <c r="AM27" s="252"/>
      <c r="AN27" s="252"/>
      <c r="AO27" s="252"/>
      <c r="AR27" s="20"/>
      <c r="BE27" s="292"/>
    </row>
    <row r="28" spans="1:7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292"/>
    </row>
    <row r="29" spans="1:71" s="2" customFormat="1" ht="25.9" customHeight="1">
      <c r="A29" s="33"/>
      <c r="B29" s="34"/>
      <c r="C29" s="33"/>
      <c r="D29" s="35" t="s">
        <v>33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54">
        <f>ROUND(AK26 + AK27, 2)</f>
        <v>0</v>
      </c>
      <c r="AL29" s="255"/>
      <c r="AM29" s="255"/>
      <c r="AN29" s="255"/>
      <c r="AO29" s="255"/>
      <c r="AP29" s="33"/>
      <c r="AQ29" s="33"/>
      <c r="AR29" s="34"/>
      <c r="BE29" s="292"/>
    </row>
    <row r="30" spans="1:7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E30" s="292"/>
    </row>
    <row r="31" spans="1:71" s="2" customFormat="1" ht="12.75">
      <c r="A31" s="33"/>
      <c r="B31" s="34"/>
      <c r="C31" s="33"/>
      <c r="D31" s="33"/>
      <c r="E31" s="33"/>
      <c r="F31" s="33"/>
      <c r="G31" s="33"/>
      <c r="H31" s="33"/>
      <c r="I31" s="33"/>
      <c r="J31" s="33"/>
      <c r="K31" s="33"/>
      <c r="L31" s="273" t="s">
        <v>34</v>
      </c>
      <c r="M31" s="273"/>
      <c r="N31" s="273"/>
      <c r="O31" s="273"/>
      <c r="P31" s="273"/>
      <c r="Q31" s="33"/>
      <c r="R31" s="33"/>
      <c r="S31" s="33"/>
      <c r="T31" s="33"/>
      <c r="U31" s="33"/>
      <c r="V31" s="33"/>
      <c r="W31" s="273" t="s">
        <v>35</v>
      </c>
      <c r="X31" s="273"/>
      <c r="Y31" s="273"/>
      <c r="Z31" s="273"/>
      <c r="AA31" s="273"/>
      <c r="AB31" s="273"/>
      <c r="AC31" s="273"/>
      <c r="AD31" s="273"/>
      <c r="AE31" s="273"/>
      <c r="AF31" s="33"/>
      <c r="AG31" s="33"/>
      <c r="AH31" s="33"/>
      <c r="AI31" s="33"/>
      <c r="AJ31" s="33"/>
      <c r="AK31" s="273" t="s">
        <v>36</v>
      </c>
      <c r="AL31" s="273"/>
      <c r="AM31" s="273"/>
      <c r="AN31" s="273"/>
      <c r="AO31" s="273"/>
      <c r="AP31" s="33"/>
      <c r="AQ31" s="33"/>
      <c r="AR31" s="34"/>
      <c r="BE31" s="292"/>
    </row>
    <row r="32" spans="1:71" s="3" customFormat="1" ht="14.45" customHeight="1">
      <c r="B32" s="38"/>
      <c r="D32" s="27" t="s">
        <v>37</v>
      </c>
      <c r="F32" s="27" t="s">
        <v>38</v>
      </c>
      <c r="L32" s="267">
        <v>0.2</v>
      </c>
      <c r="M32" s="251"/>
      <c r="N32" s="251"/>
      <c r="O32" s="251"/>
      <c r="P32" s="251"/>
      <c r="W32" s="250">
        <f>ROUND(AZ94 + SUM(CD101:CD105), 2)</f>
        <v>0</v>
      </c>
      <c r="X32" s="251"/>
      <c r="Y32" s="251"/>
      <c r="Z32" s="251"/>
      <c r="AA32" s="251"/>
      <c r="AB32" s="251"/>
      <c r="AC32" s="251"/>
      <c r="AD32" s="251"/>
      <c r="AE32" s="251"/>
      <c r="AK32" s="250">
        <f>ROUND(AV94 + SUM(BY101:BY105), 2)</f>
        <v>0</v>
      </c>
      <c r="AL32" s="251"/>
      <c r="AM32" s="251"/>
      <c r="AN32" s="251"/>
      <c r="AO32" s="251"/>
      <c r="AR32" s="38"/>
      <c r="BE32" s="293"/>
    </row>
    <row r="33" spans="1:57" s="3" customFormat="1" ht="14.45" customHeight="1">
      <c r="B33" s="38"/>
      <c r="F33" s="27" t="s">
        <v>39</v>
      </c>
      <c r="L33" s="267">
        <v>0.2</v>
      </c>
      <c r="M33" s="251"/>
      <c r="N33" s="251"/>
      <c r="O33" s="251"/>
      <c r="P33" s="251"/>
      <c r="W33" s="250">
        <f>ROUND(BA94 + SUM(CE101:CE105), 2)</f>
        <v>0</v>
      </c>
      <c r="X33" s="251"/>
      <c r="Y33" s="251"/>
      <c r="Z33" s="251"/>
      <c r="AA33" s="251"/>
      <c r="AB33" s="251"/>
      <c r="AC33" s="251"/>
      <c r="AD33" s="251"/>
      <c r="AE33" s="251"/>
      <c r="AK33" s="250">
        <f>ROUND(AW94 + SUM(BZ101:BZ105), 2)</f>
        <v>0</v>
      </c>
      <c r="AL33" s="251"/>
      <c r="AM33" s="251"/>
      <c r="AN33" s="251"/>
      <c r="AO33" s="251"/>
      <c r="AR33" s="38"/>
      <c r="BE33" s="293"/>
    </row>
    <row r="34" spans="1:57" s="3" customFormat="1" ht="14.45" hidden="1" customHeight="1">
      <c r="B34" s="38"/>
      <c r="F34" s="27" t="s">
        <v>40</v>
      </c>
      <c r="L34" s="267">
        <v>0.2</v>
      </c>
      <c r="M34" s="251"/>
      <c r="N34" s="251"/>
      <c r="O34" s="251"/>
      <c r="P34" s="251"/>
      <c r="W34" s="250">
        <f>ROUND(BB94 + SUM(CF101:CF105), 2)</f>
        <v>0</v>
      </c>
      <c r="X34" s="251"/>
      <c r="Y34" s="251"/>
      <c r="Z34" s="251"/>
      <c r="AA34" s="251"/>
      <c r="AB34" s="251"/>
      <c r="AC34" s="251"/>
      <c r="AD34" s="251"/>
      <c r="AE34" s="251"/>
      <c r="AK34" s="250">
        <v>0</v>
      </c>
      <c r="AL34" s="251"/>
      <c r="AM34" s="251"/>
      <c r="AN34" s="251"/>
      <c r="AO34" s="251"/>
      <c r="AR34" s="38"/>
      <c r="BE34" s="293"/>
    </row>
    <row r="35" spans="1:57" s="3" customFormat="1" ht="14.45" hidden="1" customHeight="1">
      <c r="B35" s="38"/>
      <c r="F35" s="27" t="s">
        <v>41</v>
      </c>
      <c r="L35" s="267">
        <v>0.2</v>
      </c>
      <c r="M35" s="251"/>
      <c r="N35" s="251"/>
      <c r="O35" s="251"/>
      <c r="P35" s="251"/>
      <c r="W35" s="250">
        <f>ROUND(BC94 + SUM(CG101:CG105), 2)</f>
        <v>0</v>
      </c>
      <c r="X35" s="251"/>
      <c r="Y35" s="251"/>
      <c r="Z35" s="251"/>
      <c r="AA35" s="251"/>
      <c r="AB35" s="251"/>
      <c r="AC35" s="251"/>
      <c r="AD35" s="251"/>
      <c r="AE35" s="251"/>
      <c r="AK35" s="250">
        <v>0</v>
      </c>
      <c r="AL35" s="251"/>
      <c r="AM35" s="251"/>
      <c r="AN35" s="251"/>
      <c r="AO35" s="251"/>
      <c r="AR35" s="38"/>
    </row>
    <row r="36" spans="1:57" s="3" customFormat="1" ht="14.45" hidden="1" customHeight="1">
      <c r="B36" s="38"/>
      <c r="F36" s="27" t="s">
        <v>42</v>
      </c>
      <c r="L36" s="267">
        <v>0</v>
      </c>
      <c r="M36" s="251"/>
      <c r="N36" s="251"/>
      <c r="O36" s="251"/>
      <c r="P36" s="251"/>
      <c r="W36" s="250">
        <f>ROUND(BD94 + SUM(CH101:CH105), 2)</f>
        <v>0</v>
      </c>
      <c r="X36" s="251"/>
      <c r="Y36" s="251"/>
      <c r="Z36" s="251"/>
      <c r="AA36" s="251"/>
      <c r="AB36" s="251"/>
      <c r="AC36" s="251"/>
      <c r="AD36" s="251"/>
      <c r="AE36" s="251"/>
      <c r="AK36" s="250">
        <v>0</v>
      </c>
      <c r="AL36" s="251"/>
      <c r="AM36" s="251"/>
      <c r="AN36" s="251"/>
      <c r="AO36" s="251"/>
      <c r="AR36" s="38"/>
    </row>
    <row r="37" spans="1:57" s="2" customFormat="1" ht="6.9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2" customFormat="1" ht="25.9" customHeight="1">
      <c r="A38" s="33"/>
      <c r="B38" s="34"/>
      <c r="C38" s="39"/>
      <c r="D38" s="40" t="s">
        <v>43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2" t="s">
        <v>44</v>
      </c>
      <c r="U38" s="41"/>
      <c r="V38" s="41"/>
      <c r="W38" s="41"/>
      <c r="X38" s="248" t="s">
        <v>45</v>
      </c>
      <c r="Y38" s="249"/>
      <c r="Z38" s="249"/>
      <c r="AA38" s="249"/>
      <c r="AB38" s="249"/>
      <c r="AC38" s="41"/>
      <c r="AD38" s="41"/>
      <c r="AE38" s="41"/>
      <c r="AF38" s="41"/>
      <c r="AG38" s="41"/>
      <c r="AH38" s="41"/>
      <c r="AI38" s="41"/>
      <c r="AJ38" s="41"/>
      <c r="AK38" s="256">
        <f>SUM(AK29:AK36)</f>
        <v>0</v>
      </c>
      <c r="AL38" s="249"/>
      <c r="AM38" s="249"/>
      <c r="AN38" s="249"/>
      <c r="AO38" s="257"/>
      <c r="AP38" s="39"/>
      <c r="AQ38" s="39"/>
      <c r="AR38" s="34"/>
      <c r="BE38" s="33"/>
    </row>
    <row r="39" spans="1:57" s="2" customFormat="1" ht="6.95" customHeight="1">
      <c r="A39" s="33"/>
      <c r="B39" s="34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E39" s="33"/>
    </row>
    <row r="40" spans="1:57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4"/>
      <c r="BE40" s="33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3"/>
      <c r="D49" s="44" t="s">
        <v>46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47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3"/>
      <c r="B60" s="34"/>
      <c r="C60" s="33"/>
      <c r="D60" s="46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48</v>
      </c>
      <c r="AI60" s="36"/>
      <c r="AJ60" s="36"/>
      <c r="AK60" s="36"/>
      <c r="AL60" s="36"/>
      <c r="AM60" s="46" t="s">
        <v>49</v>
      </c>
      <c r="AN60" s="36"/>
      <c r="AO60" s="36"/>
      <c r="AP60" s="33"/>
      <c r="AQ60" s="33"/>
      <c r="AR60" s="34"/>
      <c r="BE60" s="33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3"/>
      <c r="B64" s="34"/>
      <c r="C64" s="33"/>
      <c r="D64" s="44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51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3"/>
      <c r="B75" s="34"/>
      <c r="C75" s="33"/>
      <c r="D75" s="46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48</v>
      </c>
      <c r="AI75" s="36"/>
      <c r="AJ75" s="36"/>
      <c r="AK75" s="36"/>
      <c r="AL75" s="36"/>
      <c r="AM75" s="46" t="s">
        <v>49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1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7" t="s">
        <v>12</v>
      </c>
      <c r="L84" s="4" t="str">
        <f>K5</f>
        <v>19/75</v>
      </c>
      <c r="AR84" s="52"/>
    </row>
    <row r="85" spans="1:91" s="5" customFormat="1" ht="36.950000000000003" customHeight="1">
      <c r="B85" s="53"/>
      <c r="C85" s="54" t="s">
        <v>15</v>
      </c>
      <c r="L85" s="264" t="str">
        <f>K6</f>
        <v>Archeologický komplex Dolná brána - múzeum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265"/>
      <c r="AL85" s="265"/>
      <c r="AM85" s="265"/>
      <c r="AN85" s="265"/>
      <c r="AO85" s="265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7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21</v>
      </c>
      <c r="AJ87" s="33"/>
      <c r="AK87" s="33"/>
      <c r="AL87" s="33"/>
      <c r="AM87" s="266" t="str">
        <f>IF(AN8= "","",AN8)</f>
        <v/>
      </c>
      <c r="AN87" s="266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7.95" customHeight="1">
      <c r="A89" s="33"/>
      <c r="B89" s="34"/>
      <c r="C89" s="27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Mesto Košice, Tr. SNP 48/A, 040 11 Košice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26</v>
      </c>
      <c r="AJ89" s="33"/>
      <c r="AK89" s="33"/>
      <c r="AL89" s="33"/>
      <c r="AM89" s="262" t="str">
        <f>IF(E17="","",E17)</f>
        <v>Ing.arch. Jana Lamiová, Ing.arch. Alexander Lami</v>
      </c>
      <c r="AN89" s="263"/>
      <c r="AO89" s="263"/>
      <c r="AP89" s="263"/>
      <c r="AQ89" s="33"/>
      <c r="AR89" s="34"/>
      <c r="AS89" s="258" t="s">
        <v>53</v>
      </c>
      <c r="AT89" s="259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7" t="s">
        <v>25</v>
      </c>
      <c r="D90" s="33"/>
      <c r="E90" s="33"/>
      <c r="F90" s="33"/>
      <c r="G90" s="33"/>
      <c r="H90" s="33"/>
      <c r="I90" s="33"/>
      <c r="J90" s="33"/>
      <c r="K90" s="33"/>
      <c r="L90" s="4">
        <f>IF(E14= "Vyplň údaj","",E14)</f>
        <v>0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29</v>
      </c>
      <c r="AJ90" s="33"/>
      <c r="AK90" s="33"/>
      <c r="AL90" s="33"/>
      <c r="AM90" s="262" t="str">
        <f>IF(E20="","",E20)</f>
        <v/>
      </c>
      <c r="AN90" s="263"/>
      <c r="AO90" s="263"/>
      <c r="AP90" s="263"/>
      <c r="AQ90" s="33"/>
      <c r="AR90" s="34"/>
      <c r="AS90" s="260"/>
      <c r="AT90" s="261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60"/>
      <c r="AT91" s="261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96" t="s">
        <v>54</v>
      </c>
      <c r="D92" s="282"/>
      <c r="E92" s="282"/>
      <c r="F92" s="282"/>
      <c r="G92" s="282"/>
      <c r="H92" s="61"/>
      <c r="I92" s="281" t="s">
        <v>55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4" t="s">
        <v>56</v>
      </c>
      <c r="AH92" s="282"/>
      <c r="AI92" s="282"/>
      <c r="AJ92" s="282"/>
      <c r="AK92" s="282"/>
      <c r="AL92" s="282"/>
      <c r="AM92" s="282"/>
      <c r="AN92" s="281" t="s">
        <v>57</v>
      </c>
      <c r="AO92" s="282"/>
      <c r="AP92" s="283"/>
      <c r="AQ92" s="62" t="s">
        <v>58</v>
      </c>
      <c r="AR92" s="34"/>
      <c r="AS92" s="63" t="s">
        <v>59</v>
      </c>
      <c r="AT92" s="64" t="s">
        <v>60</v>
      </c>
      <c r="AU92" s="64" t="s">
        <v>61</v>
      </c>
      <c r="AV92" s="64" t="s">
        <v>62</v>
      </c>
      <c r="AW92" s="64" t="s">
        <v>63</v>
      </c>
      <c r="AX92" s="64" t="s">
        <v>64</v>
      </c>
      <c r="AY92" s="64" t="s">
        <v>65</v>
      </c>
      <c r="AZ92" s="64" t="s">
        <v>66</v>
      </c>
      <c r="BA92" s="64" t="s">
        <v>67</v>
      </c>
      <c r="BB92" s="64" t="s">
        <v>68</v>
      </c>
      <c r="BC92" s="64" t="s">
        <v>69</v>
      </c>
      <c r="BD92" s="65" t="s">
        <v>70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71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98">
        <f>ROUND(AG95,2)</f>
        <v>0</v>
      </c>
      <c r="AH94" s="298"/>
      <c r="AI94" s="298"/>
      <c r="AJ94" s="298"/>
      <c r="AK94" s="298"/>
      <c r="AL94" s="298"/>
      <c r="AM94" s="298"/>
      <c r="AN94" s="277">
        <f t="shared" ref="AN94:AN99" si="0">SUM(AG94,AT94)</f>
        <v>0</v>
      </c>
      <c r="AO94" s="277"/>
      <c r="AP94" s="277"/>
      <c r="AQ94" s="73" t="s">
        <v>1</v>
      </c>
      <c r="AR94" s="69"/>
      <c r="AS94" s="74">
        <f>ROUND(AS95,2)</f>
        <v>0</v>
      </c>
      <c r="AT94" s="75">
        <f t="shared" ref="AT94:AT99" si="1">ROUND(SUM(AV94:AW94),2)</f>
        <v>0</v>
      </c>
      <c r="AU94" s="76">
        <f>ROUND(AU95,5)</f>
        <v>0</v>
      </c>
      <c r="AV94" s="75">
        <f>ROUND(AZ94*L32,2)</f>
        <v>0</v>
      </c>
      <c r="AW94" s="75">
        <f>ROUND(BA94*L33,2)</f>
        <v>0</v>
      </c>
      <c r="AX94" s="75">
        <f>ROUND(BB94*L32,2)</f>
        <v>0</v>
      </c>
      <c r="AY94" s="75">
        <f>ROUND(BC94*L33,2)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72</v>
      </c>
      <c r="BT94" s="78" t="s">
        <v>73</v>
      </c>
      <c r="BU94" s="79" t="s">
        <v>74</v>
      </c>
      <c r="BV94" s="78" t="s">
        <v>75</v>
      </c>
      <c r="BW94" s="78" t="s">
        <v>4</v>
      </c>
      <c r="BX94" s="78" t="s">
        <v>76</v>
      </c>
      <c r="CL94" s="78" t="s">
        <v>1</v>
      </c>
    </row>
    <row r="95" spans="1:91" s="7" customFormat="1" ht="16.5" customHeight="1">
      <c r="B95" s="80"/>
      <c r="C95" s="81"/>
      <c r="D95" s="297" t="s">
        <v>77</v>
      </c>
      <c r="E95" s="297"/>
      <c r="F95" s="297"/>
      <c r="G95" s="297"/>
      <c r="H95" s="297"/>
      <c r="I95" s="82"/>
      <c r="J95" s="297" t="s">
        <v>78</v>
      </c>
      <c r="K95" s="297"/>
      <c r="L95" s="297"/>
      <c r="M95" s="297"/>
      <c r="N95" s="297"/>
      <c r="O95" s="297"/>
      <c r="P95" s="297"/>
      <c r="Q95" s="297"/>
      <c r="R95" s="297"/>
      <c r="S95" s="297"/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  <c r="AF95" s="297"/>
      <c r="AG95" s="287">
        <f>ROUND(SUM(AG96:AG100),2)</f>
        <v>0</v>
      </c>
      <c r="AH95" s="286"/>
      <c r="AI95" s="286"/>
      <c r="AJ95" s="286"/>
      <c r="AK95" s="286"/>
      <c r="AL95" s="286"/>
      <c r="AM95" s="286"/>
      <c r="AN95" s="285">
        <f t="shared" si="0"/>
        <v>0</v>
      </c>
      <c r="AO95" s="286"/>
      <c r="AP95" s="286"/>
      <c r="AQ95" s="83" t="s">
        <v>79</v>
      </c>
      <c r="AR95" s="80"/>
      <c r="AS95" s="84">
        <f>ROUND(SUM(AS96:AS99),2)</f>
        <v>0</v>
      </c>
      <c r="AT95" s="85">
        <f t="shared" si="1"/>
        <v>0</v>
      </c>
      <c r="AU95" s="86">
        <f>ROUND(SUM(AU96:AU99),5)</f>
        <v>0</v>
      </c>
      <c r="AV95" s="85">
        <f>ROUND(AZ95*L32,2)</f>
        <v>0</v>
      </c>
      <c r="AW95" s="85">
        <f>ROUND(BA95*L33,2)</f>
        <v>0</v>
      </c>
      <c r="AX95" s="85">
        <f>ROUND(BB95*L32,2)</f>
        <v>0</v>
      </c>
      <c r="AY95" s="85">
        <f>ROUND(BC95*L33,2)</f>
        <v>0</v>
      </c>
      <c r="AZ95" s="85">
        <f>ROUND(SUM(AZ96:AZ99),2)</f>
        <v>0</v>
      </c>
      <c r="BA95" s="85">
        <f>ROUND(SUM(BA96:BA99),2)</f>
        <v>0</v>
      </c>
      <c r="BB95" s="85">
        <f>ROUND(SUM(BB96:BB99),2)</f>
        <v>0</v>
      </c>
      <c r="BC95" s="85">
        <f>ROUND(SUM(BC96:BC99),2)</f>
        <v>0</v>
      </c>
      <c r="BD95" s="87">
        <f>ROUND(SUM(BD96:BD99),2)</f>
        <v>0</v>
      </c>
      <c r="BS95" s="88" t="s">
        <v>72</v>
      </c>
      <c r="BT95" s="88" t="s">
        <v>80</v>
      </c>
      <c r="BU95" s="88" t="s">
        <v>74</v>
      </c>
      <c r="BV95" s="88" t="s">
        <v>75</v>
      </c>
      <c r="BW95" s="88" t="s">
        <v>81</v>
      </c>
      <c r="BX95" s="88" t="s">
        <v>4</v>
      </c>
      <c r="CL95" s="88" t="s">
        <v>1</v>
      </c>
      <c r="CM95" s="88" t="s">
        <v>73</v>
      </c>
    </row>
    <row r="96" spans="1:91" s="4" customFormat="1" ht="16.5" customHeight="1">
      <c r="A96" s="89" t="s">
        <v>82</v>
      </c>
      <c r="B96" s="52"/>
      <c r="C96" s="10"/>
      <c r="D96" s="10"/>
      <c r="E96" s="289" t="s">
        <v>83</v>
      </c>
      <c r="F96" s="289"/>
      <c r="G96" s="289"/>
      <c r="H96" s="289"/>
      <c r="I96" s="289"/>
      <c r="J96" s="10"/>
      <c r="K96" s="289" t="s">
        <v>84</v>
      </c>
      <c r="L96" s="289"/>
      <c r="M96" s="289"/>
      <c r="N96" s="289"/>
      <c r="O96" s="289"/>
      <c r="P96" s="289"/>
      <c r="Q96" s="289"/>
      <c r="R96" s="289"/>
      <c r="S96" s="289"/>
      <c r="T96" s="289"/>
      <c r="U96" s="289"/>
      <c r="V96" s="289"/>
      <c r="W96" s="289"/>
      <c r="X96" s="289"/>
      <c r="Y96" s="289"/>
      <c r="Z96" s="289"/>
      <c r="AA96" s="289"/>
      <c r="AB96" s="289"/>
      <c r="AC96" s="289"/>
      <c r="AD96" s="289"/>
      <c r="AE96" s="289"/>
      <c r="AF96" s="289"/>
      <c r="AG96" s="276">
        <f>'SO 01 - Stavebné úpravy'!J34</f>
        <v>0</v>
      </c>
      <c r="AH96" s="288"/>
      <c r="AI96" s="288"/>
      <c r="AJ96" s="288"/>
      <c r="AK96" s="288"/>
      <c r="AL96" s="288"/>
      <c r="AM96" s="288"/>
      <c r="AN96" s="276">
        <f t="shared" si="0"/>
        <v>0</v>
      </c>
      <c r="AO96" s="288"/>
      <c r="AP96" s="288"/>
      <c r="AQ96" s="90" t="s">
        <v>85</v>
      </c>
      <c r="AR96" s="52"/>
      <c r="AS96" s="91">
        <v>0</v>
      </c>
      <c r="AT96" s="92">
        <f t="shared" si="1"/>
        <v>0</v>
      </c>
      <c r="AU96" s="93">
        <f>'SO 01 - Stavebné úpravy'!P144</f>
        <v>0</v>
      </c>
      <c r="AV96" s="92">
        <f>'SO 01 - Stavebné úpravy'!J37</f>
        <v>0</v>
      </c>
      <c r="AW96" s="92">
        <f>'SO 01 - Stavebné úpravy'!J38</f>
        <v>0</v>
      </c>
      <c r="AX96" s="92">
        <f>'SO 01 - Stavebné úpravy'!J39</f>
        <v>0</v>
      </c>
      <c r="AY96" s="92">
        <f>'SO 01 - Stavebné úpravy'!J40</f>
        <v>0</v>
      </c>
      <c r="AZ96" s="92">
        <f>'SO 01 - Stavebné úpravy'!F37</f>
        <v>0</v>
      </c>
      <c r="BA96" s="92">
        <f>'SO 01 - Stavebné úpravy'!F38</f>
        <v>0</v>
      </c>
      <c r="BB96" s="92">
        <f>'SO 01 - Stavebné úpravy'!F39</f>
        <v>0</v>
      </c>
      <c r="BC96" s="92">
        <f>'SO 01 - Stavebné úpravy'!F40</f>
        <v>0</v>
      </c>
      <c r="BD96" s="94">
        <f>'SO 01 - Stavebné úpravy'!F41</f>
        <v>0</v>
      </c>
      <c r="BT96" s="25" t="s">
        <v>86</v>
      </c>
      <c r="BV96" s="25" t="s">
        <v>75</v>
      </c>
      <c r="BW96" s="25" t="s">
        <v>87</v>
      </c>
      <c r="BX96" s="25" t="s">
        <v>81</v>
      </c>
      <c r="CL96" s="25" t="s">
        <v>1</v>
      </c>
    </row>
    <row r="97" spans="1:90" s="4" customFormat="1" ht="16.5" customHeight="1">
      <c r="A97" s="89" t="s">
        <v>82</v>
      </c>
      <c r="B97" s="52"/>
      <c r="C97" s="10"/>
      <c r="D97" s="10"/>
      <c r="E97" s="289" t="s">
        <v>88</v>
      </c>
      <c r="F97" s="289"/>
      <c r="G97" s="289"/>
      <c r="H97" s="289"/>
      <c r="I97" s="289"/>
      <c r="J97" s="10"/>
      <c r="K97" s="289" t="s">
        <v>89</v>
      </c>
      <c r="L97" s="289"/>
      <c r="M97" s="289"/>
      <c r="N97" s="289"/>
      <c r="O97" s="289"/>
      <c r="P97" s="289"/>
      <c r="Q97" s="289"/>
      <c r="R97" s="289"/>
      <c r="S97" s="289"/>
      <c r="T97" s="289"/>
      <c r="U97" s="289"/>
      <c r="V97" s="289"/>
      <c r="W97" s="289"/>
      <c r="X97" s="289"/>
      <c r="Y97" s="289"/>
      <c r="Z97" s="289"/>
      <c r="AA97" s="289"/>
      <c r="AB97" s="289"/>
      <c r="AC97" s="289"/>
      <c r="AD97" s="289"/>
      <c r="AE97" s="289"/>
      <c r="AF97" s="289"/>
      <c r="AG97" s="276">
        <f>'SO 01.1 - Sanácia histori...'!J34</f>
        <v>0</v>
      </c>
      <c r="AH97" s="288"/>
      <c r="AI97" s="288"/>
      <c r="AJ97" s="288"/>
      <c r="AK97" s="288"/>
      <c r="AL97" s="288"/>
      <c r="AM97" s="288"/>
      <c r="AN97" s="276">
        <f t="shared" si="0"/>
        <v>0</v>
      </c>
      <c r="AO97" s="288"/>
      <c r="AP97" s="288"/>
      <c r="AQ97" s="90" t="s">
        <v>85</v>
      </c>
      <c r="AR97" s="52"/>
      <c r="AS97" s="91">
        <v>0</v>
      </c>
      <c r="AT97" s="92">
        <f t="shared" si="1"/>
        <v>0</v>
      </c>
      <c r="AU97" s="93">
        <f>'SO 01.1 - Sanácia histori...'!P132</f>
        <v>0</v>
      </c>
      <c r="AV97" s="92">
        <f>'SO 01.1 - Sanácia histori...'!J37</f>
        <v>0</v>
      </c>
      <c r="AW97" s="92">
        <f>'SO 01.1 - Sanácia histori...'!J38</f>
        <v>0</v>
      </c>
      <c r="AX97" s="92">
        <f>'SO 01.1 - Sanácia histori...'!J39</f>
        <v>0</v>
      </c>
      <c r="AY97" s="92">
        <f>'SO 01.1 - Sanácia histori...'!J40</f>
        <v>0</v>
      </c>
      <c r="AZ97" s="92">
        <f>'SO 01.1 - Sanácia histori...'!F37</f>
        <v>0</v>
      </c>
      <c r="BA97" s="92">
        <f>'SO 01.1 - Sanácia histori...'!F38</f>
        <v>0</v>
      </c>
      <c r="BB97" s="92">
        <f>'SO 01.1 - Sanácia histori...'!F39</f>
        <v>0</v>
      </c>
      <c r="BC97" s="92">
        <f>'SO 01.1 - Sanácia histori...'!F40</f>
        <v>0</v>
      </c>
      <c r="BD97" s="94">
        <f>'SO 01.1 - Sanácia histori...'!F41</f>
        <v>0</v>
      </c>
      <c r="BT97" s="25" t="s">
        <v>86</v>
      </c>
      <c r="BV97" s="25" t="s">
        <v>75</v>
      </c>
      <c r="BW97" s="25" t="s">
        <v>90</v>
      </c>
      <c r="BX97" s="25" t="s">
        <v>81</v>
      </c>
      <c r="CL97" s="25" t="s">
        <v>1</v>
      </c>
    </row>
    <row r="98" spans="1:90" s="4" customFormat="1" ht="16.5" customHeight="1">
      <c r="A98" s="89" t="s">
        <v>82</v>
      </c>
      <c r="B98" s="52"/>
      <c r="C98" s="10"/>
      <c r="D98" s="10"/>
      <c r="E98" s="289" t="s">
        <v>91</v>
      </c>
      <c r="F98" s="289"/>
      <c r="G98" s="289"/>
      <c r="H98" s="289"/>
      <c r="I98" s="289"/>
      <c r="J98" s="10"/>
      <c r="K98" s="289" t="s">
        <v>92</v>
      </c>
      <c r="L98" s="289"/>
      <c r="M98" s="289"/>
      <c r="N98" s="289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76">
        <f>'SO 02 - Elektroinštalácia'!J34</f>
        <v>0</v>
      </c>
      <c r="AH98" s="288"/>
      <c r="AI98" s="288"/>
      <c r="AJ98" s="288"/>
      <c r="AK98" s="288"/>
      <c r="AL98" s="288"/>
      <c r="AM98" s="288"/>
      <c r="AN98" s="276">
        <f t="shared" si="0"/>
        <v>0</v>
      </c>
      <c r="AO98" s="288"/>
      <c r="AP98" s="288"/>
      <c r="AQ98" s="90" t="s">
        <v>85</v>
      </c>
      <c r="AR98" s="52"/>
      <c r="AS98" s="91">
        <v>0</v>
      </c>
      <c r="AT98" s="92">
        <f t="shared" si="1"/>
        <v>0</v>
      </c>
      <c r="AU98" s="93">
        <f>'SO 02 - Elektroinštalácia'!P132</f>
        <v>0</v>
      </c>
      <c r="AV98" s="92">
        <f>'SO 02 - Elektroinštalácia'!J37</f>
        <v>0</v>
      </c>
      <c r="AW98" s="92">
        <f>'SO 02 - Elektroinštalácia'!J38</f>
        <v>0</v>
      </c>
      <c r="AX98" s="92">
        <f>'SO 02 - Elektroinštalácia'!J39</f>
        <v>0</v>
      </c>
      <c r="AY98" s="92">
        <f>'SO 02 - Elektroinštalácia'!J40</f>
        <v>0</v>
      </c>
      <c r="AZ98" s="92">
        <f>'SO 02 - Elektroinštalácia'!F37</f>
        <v>0</v>
      </c>
      <c r="BA98" s="92">
        <f>'SO 02 - Elektroinštalácia'!F38</f>
        <v>0</v>
      </c>
      <c r="BB98" s="92">
        <f>'SO 02 - Elektroinštalácia'!F39</f>
        <v>0</v>
      </c>
      <c r="BC98" s="92">
        <f>'SO 02 - Elektroinštalácia'!F40</f>
        <v>0</v>
      </c>
      <c r="BD98" s="94">
        <f>'SO 02 - Elektroinštalácia'!F41</f>
        <v>0</v>
      </c>
      <c r="BT98" s="25" t="s">
        <v>86</v>
      </c>
      <c r="BV98" s="25" t="s">
        <v>75</v>
      </c>
      <c r="BW98" s="25" t="s">
        <v>93</v>
      </c>
      <c r="BX98" s="25" t="s">
        <v>81</v>
      </c>
      <c r="CL98" s="25" t="s">
        <v>1</v>
      </c>
    </row>
    <row r="99" spans="1:90" s="4" customFormat="1" ht="16.5" customHeight="1">
      <c r="A99" s="89" t="s">
        <v>82</v>
      </c>
      <c r="B99" s="52"/>
      <c r="C99" s="10"/>
      <c r="D99" s="10"/>
      <c r="E99" s="289" t="s">
        <v>94</v>
      </c>
      <c r="F99" s="289"/>
      <c r="G99" s="289"/>
      <c r="H99" s="289"/>
      <c r="I99" s="289"/>
      <c r="J99" s="10"/>
      <c r="K99" s="289" t="s">
        <v>95</v>
      </c>
      <c r="L99" s="289"/>
      <c r="M99" s="289"/>
      <c r="N99" s="289"/>
      <c r="O99" s="289"/>
      <c r="P99" s="289"/>
      <c r="Q99" s="289"/>
      <c r="R99" s="289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76">
        <f>'SO 03 - Slaboprúd'!J34</f>
        <v>0</v>
      </c>
      <c r="AH99" s="288"/>
      <c r="AI99" s="288"/>
      <c r="AJ99" s="288"/>
      <c r="AK99" s="288"/>
      <c r="AL99" s="288"/>
      <c r="AM99" s="288"/>
      <c r="AN99" s="276">
        <f t="shared" si="0"/>
        <v>0</v>
      </c>
      <c r="AO99" s="288"/>
      <c r="AP99" s="288"/>
      <c r="AQ99" s="90" t="s">
        <v>85</v>
      </c>
      <c r="AR99" s="52"/>
      <c r="AS99" s="95">
        <v>0</v>
      </c>
      <c r="AT99" s="96">
        <f t="shared" si="1"/>
        <v>0</v>
      </c>
      <c r="AU99" s="97">
        <f>'SO 03 - Slaboprúd'!P132</f>
        <v>0</v>
      </c>
      <c r="AV99" s="96">
        <f>'SO 03 - Slaboprúd'!J37</f>
        <v>0</v>
      </c>
      <c r="AW99" s="96">
        <f>'SO 03 - Slaboprúd'!J38</f>
        <v>0</v>
      </c>
      <c r="AX99" s="96">
        <f>'SO 03 - Slaboprúd'!J39</f>
        <v>0</v>
      </c>
      <c r="AY99" s="96">
        <f>'SO 03 - Slaboprúd'!J40</f>
        <v>0</v>
      </c>
      <c r="AZ99" s="96">
        <f>'SO 03 - Slaboprúd'!F37</f>
        <v>0</v>
      </c>
      <c r="BA99" s="96">
        <f>'SO 03 - Slaboprúd'!F38</f>
        <v>0</v>
      </c>
      <c r="BB99" s="96">
        <f>'SO 03 - Slaboprúd'!F39</f>
        <v>0</v>
      </c>
      <c r="BC99" s="96">
        <f>'SO 03 - Slaboprúd'!F40</f>
        <v>0</v>
      </c>
      <c r="BD99" s="98">
        <f>'SO 03 - Slaboprúd'!F41</f>
        <v>0</v>
      </c>
      <c r="BT99" s="25" t="s">
        <v>86</v>
      </c>
      <c r="BV99" s="25" t="s">
        <v>75</v>
      </c>
      <c r="BW99" s="25" t="s">
        <v>96</v>
      </c>
      <c r="BX99" s="25" t="s">
        <v>81</v>
      </c>
      <c r="CL99" s="25" t="s">
        <v>1</v>
      </c>
    </row>
    <row r="100" spans="1:90" ht="12.75">
      <c r="B100" s="20"/>
      <c r="E100" s="289" t="s">
        <v>632</v>
      </c>
      <c r="F100" s="289"/>
      <c r="G100" s="289"/>
      <c r="H100" s="289"/>
      <c r="I100" s="289"/>
      <c r="J100" s="10"/>
      <c r="K100" s="289" t="s">
        <v>633</v>
      </c>
      <c r="L100" s="289"/>
      <c r="M100" s="289"/>
      <c r="N100" s="289"/>
      <c r="O100" s="289"/>
      <c r="P100" s="289"/>
      <c r="Q100" s="289"/>
      <c r="R100" s="289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76">
        <f>'SO Reštaurovanie dreva'!J34</f>
        <v>0</v>
      </c>
      <c r="AH100" s="288"/>
      <c r="AI100" s="288"/>
      <c r="AJ100" s="288"/>
      <c r="AK100" s="288"/>
      <c r="AL100" s="288"/>
      <c r="AM100" s="288"/>
      <c r="AN100" s="276">
        <f t="shared" ref="AN100" si="2">SUM(AG100,AT100)</f>
        <v>0</v>
      </c>
      <c r="AO100" s="288"/>
      <c r="AP100" s="288"/>
      <c r="AR100" s="20"/>
    </row>
    <row r="101" spans="1:90" s="2" customFormat="1" ht="30" customHeight="1">
      <c r="A101" s="33"/>
      <c r="B101" s="34"/>
      <c r="C101" s="70" t="s">
        <v>97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277">
        <f>ROUND(SUM(AG102:AG105), 2)</f>
        <v>0</v>
      </c>
      <c r="AH101" s="277"/>
      <c r="AI101" s="277"/>
      <c r="AJ101" s="277"/>
      <c r="AK101" s="277"/>
      <c r="AL101" s="277"/>
      <c r="AM101" s="277"/>
      <c r="AN101" s="277">
        <f>ROUND(SUM(AN102:AN105), 2)</f>
        <v>0</v>
      </c>
      <c r="AO101" s="277"/>
      <c r="AP101" s="277"/>
      <c r="AQ101" s="99"/>
      <c r="AR101" s="34"/>
      <c r="AS101" s="63" t="s">
        <v>98</v>
      </c>
      <c r="AT101" s="64" t="s">
        <v>99</v>
      </c>
      <c r="AU101" s="64" t="s">
        <v>37</v>
      </c>
      <c r="AV101" s="65" t="s">
        <v>60</v>
      </c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0" s="2" customFormat="1" ht="19.899999999999999" customHeight="1">
      <c r="A102" s="33"/>
      <c r="B102" s="34"/>
      <c r="C102" s="33"/>
      <c r="D102" s="295" t="s">
        <v>100</v>
      </c>
      <c r="E102" s="295"/>
      <c r="F102" s="295"/>
      <c r="G102" s="295"/>
      <c r="H102" s="295"/>
      <c r="I102" s="295"/>
      <c r="J102" s="295"/>
      <c r="K102" s="295"/>
      <c r="L102" s="295"/>
      <c r="M102" s="295"/>
      <c r="N102" s="295"/>
      <c r="O102" s="295"/>
      <c r="P102" s="295"/>
      <c r="Q102" s="295"/>
      <c r="R102" s="295"/>
      <c r="S102" s="295"/>
      <c r="T102" s="295"/>
      <c r="U102" s="295"/>
      <c r="V102" s="295"/>
      <c r="W102" s="295"/>
      <c r="X102" s="295"/>
      <c r="Y102" s="295"/>
      <c r="Z102" s="295"/>
      <c r="AA102" s="295"/>
      <c r="AB102" s="295"/>
      <c r="AC102" s="33"/>
      <c r="AD102" s="33"/>
      <c r="AE102" s="33"/>
      <c r="AF102" s="33"/>
      <c r="AG102" s="274">
        <f>ROUND(AG94 * AS102, 2)</f>
        <v>0</v>
      </c>
      <c r="AH102" s="275"/>
      <c r="AI102" s="275"/>
      <c r="AJ102" s="275"/>
      <c r="AK102" s="275"/>
      <c r="AL102" s="275"/>
      <c r="AM102" s="275"/>
      <c r="AN102" s="276">
        <f>ROUND(AG102 + AV102, 2)</f>
        <v>0</v>
      </c>
      <c r="AO102" s="276"/>
      <c r="AP102" s="276"/>
      <c r="AQ102" s="33"/>
      <c r="AR102" s="34"/>
      <c r="AS102" s="101">
        <v>0</v>
      </c>
      <c r="AT102" s="102" t="s">
        <v>101</v>
      </c>
      <c r="AU102" s="102" t="s">
        <v>38</v>
      </c>
      <c r="AV102" s="94">
        <f>ROUND(IF(AU102="základná",AG102*L32,IF(AU102="znížená",AG102*L33,0)), 2)</f>
        <v>0</v>
      </c>
      <c r="AW102" s="33"/>
      <c r="AX102" s="33"/>
      <c r="AY102" s="33"/>
      <c r="AZ102" s="33"/>
      <c r="BA102" s="33"/>
      <c r="BB102" s="33"/>
      <c r="BC102" s="33"/>
      <c r="BD102" s="33"/>
      <c r="BE102" s="33"/>
      <c r="BV102" s="17" t="s">
        <v>102</v>
      </c>
      <c r="BY102" s="103">
        <f>IF(AU102="základná",AV102,0)</f>
        <v>0</v>
      </c>
      <c r="BZ102" s="103">
        <f>IF(AU102="znížená",AV102,0)</f>
        <v>0</v>
      </c>
      <c r="CA102" s="103">
        <v>0</v>
      </c>
      <c r="CB102" s="103">
        <v>0</v>
      </c>
      <c r="CC102" s="103">
        <v>0</v>
      </c>
      <c r="CD102" s="103">
        <f>IF(AU102="základná",AG102,0)</f>
        <v>0</v>
      </c>
      <c r="CE102" s="103">
        <f>IF(AU102="znížená",AG102,0)</f>
        <v>0</v>
      </c>
      <c r="CF102" s="103">
        <f>IF(AU102="zákl. prenesená",AG102,0)</f>
        <v>0</v>
      </c>
      <c r="CG102" s="103">
        <f>IF(AU102="zníž. prenesená",AG102,0)</f>
        <v>0</v>
      </c>
      <c r="CH102" s="103">
        <f>IF(AU102="nulová",AG102,0)</f>
        <v>0</v>
      </c>
      <c r="CI102" s="17">
        <f>IF(AU102="základná",1,IF(AU102="znížená",2,IF(AU102="zákl. prenesená",4,IF(AU102="zníž. prenesená",5,3))))</f>
        <v>1</v>
      </c>
      <c r="CJ102" s="17">
        <f>IF(AT102="stavebná časť",1,IF(AT102="investičná časť",2,3))</f>
        <v>1</v>
      </c>
      <c r="CK102" s="17" t="str">
        <f>IF(D102="Vyplň vlastné","","x")</f>
        <v>x</v>
      </c>
    </row>
    <row r="103" spans="1:90" s="2" customFormat="1" ht="19.899999999999999" customHeight="1">
      <c r="A103" s="33"/>
      <c r="B103" s="34"/>
      <c r="C103" s="33"/>
      <c r="D103" s="279" t="s">
        <v>103</v>
      </c>
      <c r="E103" s="280"/>
      <c r="F103" s="280"/>
      <c r="G103" s="280"/>
      <c r="H103" s="280"/>
      <c r="I103" s="280"/>
      <c r="J103" s="280"/>
      <c r="K103" s="280"/>
      <c r="L103" s="280"/>
      <c r="M103" s="280"/>
      <c r="N103" s="280"/>
      <c r="O103" s="280"/>
      <c r="P103" s="280"/>
      <c r="Q103" s="280"/>
      <c r="R103" s="280"/>
      <c r="S103" s="280"/>
      <c r="T103" s="280"/>
      <c r="U103" s="280"/>
      <c r="V103" s="280"/>
      <c r="W103" s="280"/>
      <c r="X103" s="280"/>
      <c r="Y103" s="280"/>
      <c r="Z103" s="280"/>
      <c r="AA103" s="280"/>
      <c r="AB103" s="280"/>
      <c r="AC103" s="33"/>
      <c r="AD103" s="33"/>
      <c r="AE103" s="33"/>
      <c r="AF103" s="33"/>
      <c r="AG103" s="274">
        <f>ROUND(AG94 * AS103, 2)</f>
        <v>0</v>
      </c>
      <c r="AH103" s="275"/>
      <c r="AI103" s="275"/>
      <c r="AJ103" s="275"/>
      <c r="AK103" s="275"/>
      <c r="AL103" s="275"/>
      <c r="AM103" s="275"/>
      <c r="AN103" s="276">
        <f>ROUND(AG103 + AV103, 2)</f>
        <v>0</v>
      </c>
      <c r="AO103" s="276"/>
      <c r="AP103" s="276"/>
      <c r="AQ103" s="33"/>
      <c r="AR103" s="34"/>
      <c r="AS103" s="101">
        <v>0</v>
      </c>
      <c r="AT103" s="102" t="s">
        <v>101</v>
      </c>
      <c r="AU103" s="102" t="s">
        <v>38</v>
      </c>
      <c r="AV103" s="94">
        <f>ROUND(IF(AU103="základná",AG103*L32,IF(AU103="znížená",AG103*L33,0)), 2)</f>
        <v>0</v>
      </c>
      <c r="AW103" s="33"/>
      <c r="AX103" s="33"/>
      <c r="AY103" s="33"/>
      <c r="AZ103" s="33"/>
      <c r="BA103" s="33"/>
      <c r="BB103" s="33"/>
      <c r="BC103" s="33"/>
      <c r="BD103" s="33"/>
      <c r="BE103" s="33"/>
      <c r="BV103" s="17" t="s">
        <v>104</v>
      </c>
      <c r="BY103" s="103">
        <f>IF(AU103="základná",AV103,0)</f>
        <v>0</v>
      </c>
      <c r="BZ103" s="103">
        <f>IF(AU103="znížená",AV103,0)</f>
        <v>0</v>
      </c>
      <c r="CA103" s="103">
        <v>0</v>
      </c>
      <c r="CB103" s="103">
        <v>0</v>
      </c>
      <c r="CC103" s="103">
        <v>0</v>
      </c>
      <c r="CD103" s="103">
        <f>IF(AU103="základná",AG103,0)</f>
        <v>0</v>
      </c>
      <c r="CE103" s="103">
        <f>IF(AU103="znížená",AG103,0)</f>
        <v>0</v>
      </c>
      <c r="CF103" s="103">
        <f>IF(AU103="zákl. prenesená",AG103,0)</f>
        <v>0</v>
      </c>
      <c r="CG103" s="103">
        <f>IF(AU103="zníž. prenesená",AG103,0)</f>
        <v>0</v>
      </c>
      <c r="CH103" s="103">
        <f>IF(AU103="nulová",AG103,0)</f>
        <v>0</v>
      </c>
      <c r="CI103" s="17">
        <f>IF(AU103="základná",1,IF(AU103="znížená",2,IF(AU103="zákl. prenesená",4,IF(AU103="zníž. prenesená",5,3))))</f>
        <v>1</v>
      </c>
      <c r="CJ103" s="17">
        <f>IF(AT103="stavebná časť",1,IF(AT103="investičná časť",2,3))</f>
        <v>1</v>
      </c>
      <c r="CK103" s="17" t="str">
        <f>IF(D103="Vyplň vlastné","","x")</f>
        <v/>
      </c>
    </row>
    <row r="104" spans="1:90" s="2" customFormat="1" ht="19.899999999999999" customHeight="1">
      <c r="A104" s="33"/>
      <c r="B104" s="34"/>
      <c r="C104" s="33"/>
      <c r="D104" s="279" t="s">
        <v>103</v>
      </c>
      <c r="E104" s="280"/>
      <c r="F104" s="280"/>
      <c r="G104" s="280"/>
      <c r="H104" s="280"/>
      <c r="I104" s="280"/>
      <c r="J104" s="280"/>
      <c r="K104" s="280"/>
      <c r="L104" s="280"/>
      <c r="M104" s="280"/>
      <c r="N104" s="280"/>
      <c r="O104" s="280"/>
      <c r="P104" s="280"/>
      <c r="Q104" s="280"/>
      <c r="R104" s="280"/>
      <c r="S104" s="280"/>
      <c r="T104" s="280"/>
      <c r="U104" s="280"/>
      <c r="V104" s="280"/>
      <c r="W104" s="280"/>
      <c r="X104" s="280"/>
      <c r="Y104" s="280"/>
      <c r="Z104" s="280"/>
      <c r="AA104" s="280"/>
      <c r="AB104" s="280"/>
      <c r="AC104" s="33"/>
      <c r="AD104" s="33"/>
      <c r="AE104" s="33"/>
      <c r="AF104" s="33"/>
      <c r="AG104" s="274">
        <f>ROUND(AG94 * AS104, 2)</f>
        <v>0</v>
      </c>
      <c r="AH104" s="275"/>
      <c r="AI104" s="275"/>
      <c r="AJ104" s="275"/>
      <c r="AK104" s="275"/>
      <c r="AL104" s="275"/>
      <c r="AM104" s="275"/>
      <c r="AN104" s="276">
        <f>ROUND(AG104 + AV104, 2)</f>
        <v>0</v>
      </c>
      <c r="AO104" s="276"/>
      <c r="AP104" s="276"/>
      <c r="AQ104" s="33"/>
      <c r="AR104" s="34"/>
      <c r="AS104" s="101">
        <v>0</v>
      </c>
      <c r="AT104" s="102" t="s">
        <v>101</v>
      </c>
      <c r="AU104" s="102" t="s">
        <v>38</v>
      </c>
      <c r="AV104" s="94">
        <f>ROUND(IF(AU104="základná",AG104*L32,IF(AU104="znížená",AG104*L33,0)), 2)</f>
        <v>0</v>
      </c>
      <c r="AW104" s="33"/>
      <c r="AX104" s="33"/>
      <c r="AY104" s="33"/>
      <c r="AZ104" s="33"/>
      <c r="BA104" s="33"/>
      <c r="BB104" s="33"/>
      <c r="BC104" s="33"/>
      <c r="BD104" s="33"/>
      <c r="BE104" s="33"/>
      <c r="BV104" s="17" t="s">
        <v>104</v>
      </c>
      <c r="BY104" s="103">
        <f>IF(AU104="základná",AV104,0)</f>
        <v>0</v>
      </c>
      <c r="BZ104" s="103">
        <f>IF(AU104="znížená",AV104,0)</f>
        <v>0</v>
      </c>
      <c r="CA104" s="103">
        <v>0</v>
      </c>
      <c r="CB104" s="103">
        <v>0</v>
      </c>
      <c r="CC104" s="103">
        <v>0</v>
      </c>
      <c r="CD104" s="103">
        <f>IF(AU104="základná",AG104,0)</f>
        <v>0</v>
      </c>
      <c r="CE104" s="103">
        <f>IF(AU104="znížená",AG104,0)</f>
        <v>0</v>
      </c>
      <c r="CF104" s="103">
        <f>IF(AU104="zákl. prenesená",AG104,0)</f>
        <v>0</v>
      </c>
      <c r="CG104" s="103">
        <f>IF(AU104="zníž. prenesená",AG104,0)</f>
        <v>0</v>
      </c>
      <c r="CH104" s="103">
        <f>IF(AU104="nulová",AG104,0)</f>
        <v>0</v>
      </c>
      <c r="CI104" s="17">
        <f>IF(AU104="základná",1,IF(AU104="znížená",2,IF(AU104="zákl. prenesená",4,IF(AU104="zníž. prenesená",5,3))))</f>
        <v>1</v>
      </c>
      <c r="CJ104" s="17">
        <f>IF(AT104="stavebná časť",1,IF(AT104="investičná časť",2,3))</f>
        <v>1</v>
      </c>
      <c r="CK104" s="17" t="str">
        <f>IF(D104="Vyplň vlastné","","x")</f>
        <v/>
      </c>
    </row>
    <row r="105" spans="1:90" s="2" customFormat="1" ht="19.899999999999999" customHeight="1">
      <c r="A105" s="33"/>
      <c r="B105" s="34"/>
      <c r="C105" s="33"/>
      <c r="D105" s="279" t="s">
        <v>103</v>
      </c>
      <c r="E105" s="280"/>
      <c r="F105" s="280"/>
      <c r="G105" s="280"/>
      <c r="H105" s="280"/>
      <c r="I105" s="280"/>
      <c r="J105" s="280"/>
      <c r="K105" s="280"/>
      <c r="L105" s="280"/>
      <c r="M105" s="280"/>
      <c r="N105" s="280"/>
      <c r="O105" s="280"/>
      <c r="P105" s="280"/>
      <c r="Q105" s="280"/>
      <c r="R105" s="280"/>
      <c r="S105" s="280"/>
      <c r="T105" s="280"/>
      <c r="U105" s="280"/>
      <c r="V105" s="280"/>
      <c r="W105" s="280"/>
      <c r="X105" s="280"/>
      <c r="Y105" s="280"/>
      <c r="Z105" s="280"/>
      <c r="AA105" s="280"/>
      <c r="AB105" s="280"/>
      <c r="AC105" s="33"/>
      <c r="AD105" s="33"/>
      <c r="AE105" s="33"/>
      <c r="AF105" s="33"/>
      <c r="AG105" s="274">
        <f>ROUND(AG94 * AS105, 2)</f>
        <v>0</v>
      </c>
      <c r="AH105" s="275"/>
      <c r="AI105" s="275"/>
      <c r="AJ105" s="275"/>
      <c r="AK105" s="275"/>
      <c r="AL105" s="275"/>
      <c r="AM105" s="275"/>
      <c r="AN105" s="276">
        <f>ROUND(AG105 + AV105, 2)</f>
        <v>0</v>
      </c>
      <c r="AO105" s="276"/>
      <c r="AP105" s="276"/>
      <c r="AQ105" s="33"/>
      <c r="AR105" s="34"/>
      <c r="AS105" s="104">
        <v>0</v>
      </c>
      <c r="AT105" s="105" t="s">
        <v>101</v>
      </c>
      <c r="AU105" s="105" t="s">
        <v>38</v>
      </c>
      <c r="AV105" s="98">
        <f>ROUND(IF(AU105="základná",AG105*L32,IF(AU105="znížená",AG105*L33,0)), 2)</f>
        <v>0</v>
      </c>
      <c r="AW105" s="33"/>
      <c r="AX105" s="33"/>
      <c r="AY105" s="33"/>
      <c r="AZ105" s="33"/>
      <c r="BA105" s="33"/>
      <c r="BB105" s="33"/>
      <c r="BC105" s="33"/>
      <c r="BD105" s="33"/>
      <c r="BE105" s="33"/>
      <c r="BV105" s="17" t="s">
        <v>104</v>
      </c>
      <c r="BY105" s="103">
        <f>IF(AU105="základná",AV105,0)</f>
        <v>0</v>
      </c>
      <c r="BZ105" s="103">
        <f>IF(AU105="znížená",AV105,0)</f>
        <v>0</v>
      </c>
      <c r="CA105" s="103">
        <v>0</v>
      </c>
      <c r="CB105" s="103">
        <v>0</v>
      </c>
      <c r="CC105" s="103">
        <v>0</v>
      </c>
      <c r="CD105" s="103">
        <f>IF(AU105="základná",AG105,0)</f>
        <v>0</v>
      </c>
      <c r="CE105" s="103">
        <f>IF(AU105="znížená",AG105,0)</f>
        <v>0</v>
      </c>
      <c r="CF105" s="103">
        <f>IF(AU105="zákl. prenesená",AG105,0)</f>
        <v>0</v>
      </c>
      <c r="CG105" s="103">
        <f>IF(AU105="zníž. prenesená",AG105,0)</f>
        <v>0</v>
      </c>
      <c r="CH105" s="103">
        <f>IF(AU105="nulová",AG105,0)</f>
        <v>0</v>
      </c>
      <c r="CI105" s="17">
        <f>IF(AU105="základná",1,IF(AU105="znížená",2,IF(AU105="zákl. prenesená",4,IF(AU105="zníž. prenesená",5,3))))</f>
        <v>1</v>
      </c>
      <c r="CJ105" s="17">
        <f>IF(AT105="stavebná časť",1,IF(AT105="investičná časť",2,3))</f>
        <v>1</v>
      </c>
      <c r="CK105" s="17" t="str">
        <f>IF(D105="Vyplň vlastné","","x")</f>
        <v/>
      </c>
    </row>
    <row r="106" spans="1:90" s="2" customFormat="1" ht="10.9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4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  <row r="107" spans="1:90" s="2" customFormat="1" ht="30" customHeight="1">
      <c r="A107" s="33"/>
      <c r="B107" s="34"/>
      <c r="C107" s="106" t="s">
        <v>105</v>
      </c>
      <c r="D107" s="107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278">
        <f>ROUND(AG94 + AG101, 2)</f>
        <v>0</v>
      </c>
      <c r="AH107" s="278"/>
      <c r="AI107" s="278"/>
      <c r="AJ107" s="278"/>
      <c r="AK107" s="278"/>
      <c r="AL107" s="278"/>
      <c r="AM107" s="278"/>
      <c r="AN107" s="278">
        <f>ROUND(AN94 + AN101, 2)</f>
        <v>0</v>
      </c>
      <c r="AO107" s="278"/>
      <c r="AP107" s="278"/>
      <c r="AQ107" s="107"/>
      <c r="AR107" s="34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</row>
    <row r="108" spans="1:90" s="2" customFormat="1" ht="6.95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34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</row>
  </sheetData>
  <mergeCells count="81">
    <mergeCell ref="E100:I100"/>
    <mergeCell ref="K100:AF100"/>
    <mergeCell ref="AG100:AM100"/>
    <mergeCell ref="AN100:AP100"/>
    <mergeCell ref="AG94:AM94"/>
    <mergeCell ref="AN94:AP94"/>
    <mergeCell ref="AR2:BE2"/>
    <mergeCell ref="BE5:BE34"/>
    <mergeCell ref="E20:AJ20"/>
    <mergeCell ref="D102:AB102"/>
    <mergeCell ref="D103:AB103"/>
    <mergeCell ref="E98:I98"/>
    <mergeCell ref="K98:AF98"/>
    <mergeCell ref="E99:I99"/>
    <mergeCell ref="K99:AF99"/>
    <mergeCell ref="C92:G92"/>
    <mergeCell ref="I92:AF92"/>
    <mergeCell ref="D95:H95"/>
    <mergeCell ref="J95:AF95"/>
    <mergeCell ref="E96:I96"/>
    <mergeCell ref="K96:AF96"/>
    <mergeCell ref="L32:P32"/>
    <mergeCell ref="D104:AB104"/>
    <mergeCell ref="D105:AB105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E97:I97"/>
    <mergeCell ref="K97:AF97"/>
    <mergeCell ref="AG105:AM105"/>
    <mergeCell ref="AN105:AP105"/>
    <mergeCell ref="AG101:AM101"/>
    <mergeCell ref="AN101:AP101"/>
    <mergeCell ref="AG107:AM107"/>
    <mergeCell ref="AN107:AP107"/>
    <mergeCell ref="AG103:AM103"/>
    <mergeCell ref="AG102:AM102"/>
    <mergeCell ref="AN102:AP102"/>
    <mergeCell ref="AN103:AP103"/>
    <mergeCell ref="AG104:AM104"/>
    <mergeCell ref="AN104:AP104"/>
    <mergeCell ref="L33:P33"/>
    <mergeCell ref="L34:P34"/>
    <mergeCell ref="L35:P35"/>
    <mergeCell ref="L36:P36"/>
    <mergeCell ref="K5:AO5"/>
    <mergeCell ref="K6:AO6"/>
    <mergeCell ref="E14:AJ14"/>
    <mergeCell ref="E23:AN23"/>
    <mergeCell ref="L31:P31"/>
    <mergeCell ref="W31:AE31"/>
    <mergeCell ref="AK31:AO31"/>
    <mergeCell ref="AS89:AT91"/>
    <mergeCell ref="AM90:AP90"/>
    <mergeCell ref="L85:AO85"/>
    <mergeCell ref="AM87:AN87"/>
    <mergeCell ref="AM89:AP89"/>
    <mergeCell ref="X38:AB38"/>
    <mergeCell ref="W33:AE33"/>
    <mergeCell ref="AK26:AO26"/>
    <mergeCell ref="AK27:AO27"/>
    <mergeCell ref="AK29:AO29"/>
    <mergeCell ref="W32:AE32"/>
    <mergeCell ref="AK32:AO32"/>
    <mergeCell ref="AK33:AO33"/>
    <mergeCell ref="W34:AE34"/>
    <mergeCell ref="AK34:AO34"/>
    <mergeCell ref="W35:AE35"/>
    <mergeCell ref="AK35:AO35"/>
    <mergeCell ref="W36:AE36"/>
    <mergeCell ref="AK36:AO36"/>
    <mergeCell ref="AK38:AO38"/>
  </mergeCells>
  <dataValidations count="2">
    <dataValidation type="list" allowBlank="1" showInputMessage="1" showErrorMessage="1" error="Povolené sú hodnoty základná, znížená, nulová." sqref="AU101:AU105">
      <formula1>"základná, znížená, nulová"</formula1>
    </dataValidation>
    <dataValidation type="list" allowBlank="1" showInputMessage="1" showErrorMessage="1" error="Povolené sú hodnoty stavebná časť, technologická časť, investičná časť." sqref="AT101:AT105">
      <formula1>"stavebná časť, technologická časť, investičná časť"</formula1>
    </dataValidation>
  </dataValidations>
  <hyperlinks>
    <hyperlink ref="A96" location="'SO 01 - Stavebné úpravy'!C2" display="/"/>
    <hyperlink ref="A97" location="'SO 01.1 - Sanácia histori...'!C2" display="/"/>
    <hyperlink ref="A98" location="'SO 02 - Elektroinštalácia'!C2" display="/"/>
    <hyperlink ref="A99" location="'SO 03 - Slaboprúd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41"/>
  <sheetViews>
    <sheetView showGridLines="0" topLeftCell="A141" workbookViewId="0">
      <selection activeCell="I147" sqref="I14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 t="s">
        <v>5</v>
      </c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10"/>
      <c r="J3" s="19"/>
      <c r="K3" s="19"/>
      <c r="L3" s="20"/>
      <c r="AT3" s="17" t="s">
        <v>73</v>
      </c>
    </row>
    <row r="4" spans="1:46" s="1" customFormat="1" ht="24.95" customHeight="1">
      <c r="B4" s="20"/>
      <c r="D4" s="21" t="s">
        <v>106</v>
      </c>
      <c r="I4" s="109"/>
      <c r="L4" s="20"/>
      <c r="M4" s="111" t="s">
        <v>9</v>
      </c>
      <c r="AT4" s="17" t="s">
        <v>3</v>
      </c>
    </row>
    <row r="5" spans="1:46" s="1" customFormat="1" ht="6.95" customHeight="1">
      <c r="B5" s="20"/>
      <c r="I5" s="109"/>
      <c r="L5" s="20"/>
    </row>
    <row r="6" spans="1:46" s="1" customFormat="1" ht="12" customHeight="1">
      <c r="B6" s="20"/>
      <c r="D6" s="27" t="s">
        <v>15</v>
      </c>
      <c r="I6" s="109"/>
      <c r="L6" s="20"/>
    </row>
    <row r="7" spans="1:46" s="1" customFormat="1" ht="16.5" customHeight="1">
      <c r="B7" s="20"/>
      <c r="E7" s="300" t="str">
        <f>'Rekapitulácia stavby'!K6</f>
        <v>Archeologický komplex Dolná brána - múzeum</v>
      </c>
      <c r="F7" s="301"/>
      <c r="G7" s="301"/>
      <c r="H7" s="301"/>
      <c r="I7" s="109"/>
      <c r="L7" s="20"/>
    </row>
    <row r="8" spans="1:46" s="1" customFormat="1" ht="12" customHeight="1">
      <c r="B8" s="20"/>
      <c r="D8" s="27" t="s">
        <v>107</v>
      </c>
      <c r="I8" s="109"/>
      <c r="L8" s="20"/>
    </row>
    <row r="9" spans="1:46" s="2" customFormat="1" ht="16.5" customHeight="1">
      <c r="A9" s="33"/>
      <c r="B9" s="34"/>
      <c r="C9" s="33"/>
      <c r="D9" s="33"/>
      <c r="E9" s="300" t="s">
        <v>108</v>
      </c>
      <c r="F9" s="299"/>
      <c r="G9" s="299"/>
      <c r="H9" s="299"/>
      <c r="I9" s="11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7" t="s">
        <v>109</v>
      </c>
      <c r="E10" s="33"/>
      <c r="F10" s="33"/>
      <c r="G10" s="33"/>
      <c r="H10" s="33"/>
      <c r="I10" s="11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4" t="s">
        <v>110</v>
      </c>
      <c r="F11" s="299"/>
      <c r="G11" s="299"/>
      <c r="H11" s="299"/>
      <c r="I11" s="11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11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7" t="s">
        <v>17</v>
      </c>
      <c r="E13" s="33"/>
      <c r="F13" s="25" t="s">
        <v>1</v>
      </c>
      <c r="G13" s="33"/>
      <c r="H13" s="33"/>
      <c r="I13" s="113" t="s">
        <v>18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19</v>
      </c>
      <c r="E14" s="33"/>
      <c r="F14" s="25" t="s">
        <v>20</v>
      </c>
      <c r="G14" s="33"/>
      <c r="H14" s="33"/>
      <c r="I14" s="113" t="s">
        <v>21</v>
      </c>
      <c r="J14" s="246" t="str">
        <f>IF('Rekapitulácia stavby'!AN8="","",'Rekapitulácia stavby'!AN8)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11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7" t="s">
        <v>22</v>
      </c>
      <c r="E16" s="33"/>
      <c r="F16" s="33"/>
      <c r="G16" s="33"/>
      <c r="H16" s="33"/>
      <c r="I16" s="113" t="s">
        <v>23</v>
      </c>
      <c r="J16" s="25" t="str">
        <f>IF('Rekapitulácia stavby'!AN10="","",'Rekapitulácia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8" t="str">
        <f>IF('Rekapitulácia stavby'!E11="","",'Rekapitulácia stavby'!E11)</f>
        <v>Mesto Košice, Tr. SNP 48/A, 040 11 Košice</v>
      </c>
      <c r="F17" s="268"/>
      <c r="G17" s="268"/>
      <c r="H17" s="268"/>
      <c r="I17" s="113" t="s">
        <v>24</v>
      </c>
      <c r="J17" s="25" t="str">
        <f>IF('Rekapitulácia stavby'!AN11="","",'Rekapitulácia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11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7" t="s">
        <v>25</v>
      </c>
      <c r="E19" s="33"/>
      <c r="F19" s="33"/>
      <c r="G19" s="33"/>
      <c r="H19" s="33"/>
      <c r="I19" s="113" t="s">
        <v>23</v>
      </c>
      <c r="J19" s="244" t="str">
        <f>IF('Rekapitulácia stavby'!AN13="","",'Rekapitulácia stavby'!AN13)</f>
        <v/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303" t="str">
        <f>IF('Rekapitulácia stavby'!E14="","",'Rekapitulácia stavby'!E14)</f>
        <v/>
      </c>
      <c r="F20" s="303"/>
      <c r="G20" s="303"/>
      <c r="H20" s="303"/>
      <c r="I20" s="113" t="s">
        <v>24</v>
      </c>
      <c r="J20" s="244" t="str">
        <f>IF('Rekapitulácia stavby'!AN14="","",'Rekapitulácia stavby'!AN14)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11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7" t="s">
        <v>26</v>
      </c>
      <c r="E22" s="33"/>
      <c r="F22" s="33"/>
      <c r="G22" s="33"/>
      <c r="H22" s="33"/>
      <c r="I22" s="113" t="s">
        <v>23</v>
      </c>
      <c r="J22" s="25" t="str">
        <f>IF('Rekapitulácia stavby'!AN16="","",'Rekapitulácia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5" t="str">
        <f>IF('Rekapitulácia stavby'!E17="","",'Rekapitulácia stavby'!E17)</f>
        <v>Ing.arch. Jana Lamiová, Ing.arch. Alexander Lami</v>
      </c>
      <c r="F23" s="33"/>
      <c r="G23" s="33"/>
      <c r="H23" s="33"/>
      <c r="I23" s="113" t="s">
        <v>24</v>
      </c>
      <c r="J23" s="25" t="str">
        <f>IF('Rekapitulácia stavby'!AN17="","",'Rekapitulácia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11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7" t="s">
        <v>29</v>
      </c>
      <c r="E25" s="33"/>
      <c r="F25" s="33"/>
      <c r="G25" s="33"/>
      <c r="H25" s="33"/>
      <c r="I25" s="113" t="s">
        <v>23</v>
      </c>
      <c r="J25" s="25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8" t="str">
        <f>IF('Rekapitulácia stavby'!E20="","",'Rekapitulácia stavby'!E20)</f>
        <v/>
      </c>
      <c r="F26" s="268"/>
      <c r="G26" s="268"/>
      <c r="H26" s="268"/>
      <c r="I26" s="113" t="s">
        <v>24</v>
      </c>
      <c r="J26" s="25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11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7" t="s">
        <v>30</v>
      </c>
      <c r="E28" s="33"/>
      <c r="F28" s="33"/>
      <c r="G28" s="33"/>
      <c r="H28" s="33"/>
      <c r="I28" s="11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72" t="s">
        <v>1</v>
      </c>
      <c r="F29" s="272"/>
      <c r="G29" s="272"/>
      <c r="H29" s="272"/>
      <c r="I29" s="116"/>
      <c r="J29" s="114"/>
      <c r="K29" s="114"/>
      <c r="L29" s="117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11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25" t="s">
        <v>111</v>
      </c>
      <c r="E32" s="33"/>
      <c r="F32" s="33"/>
      <c r="G32" s="33"/>
      <c r="H32" s="33"/>
      <c r="I32" s="112"/>
      <c r="J32" s="32">
        <f>J98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31" t="s">
        <v>100</v>
      </c>
      <c r="E33" s="33"/>
      <c r="F33" s="33"/>
      <c r="G33" s="33"/>
      <c r="H33" s="33"/>
      <c r="I33" s="112"/>
      <c r="J33" s="32">
        <f>J115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25.35" customHeight="1">
      <c r="A34" s="33"/>
      <c r="B34" s="34"/>
      <c r="C34" s="33"/>
      <c r="D34" s="119" t="s">
        <v>33</v>
      </c>
      <c r="E34" s="33"/>
      <c r="F34" s="33"/>
      <c r="G34" s="33"/>
      <c r="H34" s="33"/>
      <c r="I34" s="112"/>
      <c r="J34" s="72">
        <f>ROUND(J32 + J33,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6.95" customHeight="1">
      <c r="A35" s="33"/>
      <c r="B35" s="34"/>
      <c r="C35" s="33"/>
      <c r="D35" s="67"/>
      <c r="E35" s="67"/>
      <c r="F35" s="67"/>
      <c r="G35" s="67"/>
      <c r="H35" s="67"/>
      <c r="I35" s="118"/>
      <c r="J35" s="67"/>
      <c r="K35" s="67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33"/>
      <c r="F36" s="37" t="s">
        <v>35</v>
      </c>
      <c r="G36" s="33"/>
      <c r="H36" s="33"/>
      <c r="I36" s="120" t="s">
        <v>34</v>
      </c>
      <c r="J36" s="37" t="s">
        <v>36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customHeight="1">
      <c r="A37" s="33"/>
      <c r="B37" s="34"/>
      <c r="C37" s="33"/>
      <c r="D37" s="121" t="s">
        <v>37</v>
      </c>
      <c r="E37" s="27" t="s">
        <v>38</v>
      </c>
      <c r="F37" s="122">
        <f>ROUND((SUM(BE115:BE122) + SUM(BE144:BE340)),  2)</f>
        <v>0</v>
      </c>
      <c r="G37" s="33"/>
      <c r="H37" s="33"/>
      <c r="I37" s="123">
        <v>0.2</v>
      </c>
      <c r="J37" s="122">
        <f>ROUND(((SUM(BE115:BE122) + SUM(BE144:BE340))*I37),  2)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4"/>
      <c r="C38" s="33"/>
      <c r="D38" s="33"/>
      <c r="E38" s="27" t="s">
        <v>39</v>
      </c>
      <c r="F38" s="122">
        <f>ROUND((SUM(BF115:BF122) + SUM(BF144:BF340)),  2)</f>
        <v>0</v>
      </c>
      <c r="G38" s="33"/>
      <c r="H38" s="33"/>
      <c r="I38" s="123">
        <v>0.2</v>
      </c>
      <c r="J38" s="122">
        <f>ROUND(((SUM(BF115:BF122) + SUM(BF144:BF340))*I38),  2)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7" t="s">
        <v>40</v>
      </c>
      <c r="F39" s="122">
        <f>ROUND((SUM(BG115:BG122) + SUM(BG144:BG340)),  2)</f>
        <v>0</v>
      </c>
      <c r="G39" s="33"/>
      <c r="H39" s="33"/>
      <c r="I39" s="123">
        <v>0.2</v>
      </c>
      <c r="J39" s="12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27" t="s">
        <v>41</v>
      </c>
      <c r="F40" s="122">
        <f>ROUND((SUM(BH115:BH122) + SUM(BH144:BH340)),  2)</f>
        <v>0</v>
      </c>
      <c r="G40" s="33"/>
      <c r="H40" s="33"/>
      <c r="I40" s="123">
        <v>0.2</v>
      </c>
      <c r="J40" s="122">
        <f>0</f>
        <v>0</v>
      </c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14.45" hidden="1" customHeight="1">
      <c r="A41" s="33"/>
      <c r="B41" s="34"/>
      <c r="C41" s="33"/>
      <c r="D41" s="33"/>
      <c r="E41" s="27" t="s">
        <v>42</v>
      </c>
      <c r="F41" s="122">
        <f>ROUND((SUM(BI115:BI122) + SUM(BI144:BI340)),  2)</f>
        <v>0</v>
      </c>
      <c r="G41" s="33"/>
      <c r="H41" s="33"/>
      <c r="I41" s="123">
        <v>0</v>
      </c>
      <c r="J41" s="122">
        <f>0</f>
        <v>0</v>
      </c>
      <c r="K41" s="3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6.95" customHeight="1">
      <c r="A42" s="33"/>
      <c r="B42" s="34"/>
      <c r="C42" s="33"/>
      <c r="D42" s="33"/>
      <c r="E42" s="33"/>
      <c r="F42" s="33"/>
      <c r="G42" s="33"/>
      <c r="H42" s="33"/>
      <c r="I42" s="11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5.35" customHeight="1">
      <c r="A43" s="33"/>
      <c r="B43" s="34"/>
      <c r="C43" s="107"/>
      <c r="D43" s="124" t="s">
        <v>43</v>
      </c>
      <c r="E43" s="61"/>
      <c r="F43" s="61"/>
      <c r="G43" s="125" t="s">
        <v>44</v>
      </c>
      <c r="H43" s="126" t="s">
        <v>45</v>
      </c>
      <c r="I43" s="127"/>
      <c r="J43" s="128">
        <f>SUM(J34:J41)</f>
        <v>0</v>
      </c>
      <c r="K43" s="129"/>
      <c r="L43" s="4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14.45" customHeight="1">
      <c r="A44" s="33"/>
      <c r="B44" s="34"/>
      <c r="C44" s="33"/>
      <c r="D44" s="33"/>
      <c r="E44" s="33"/>
      <c r="F44" s="33"/>
      <c r="G44" s="33"/>
      <c r="H44" s="33"/>
      <c r="I44" s="112"/>
      <c r="J44" s="33"/>
      <c r="K44" s="33"/>
      <c r="L44" s="4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1" customFormat="1" ht="14.45" customHeight="1">
      <c r="B45" s="20"/>
      <c r="I45" s="109"/>
      <c r="L45" s="20"/>
    </row>
    <row r="46" spans="1:31" s="1" customFormat="1" ht="14.45" customHeight="1">
      <c r="B46" s="20"/>
      <c r="I46" s="109"/>
      <c r="L46" s="20"/>
    </row>
    <row r="47" spans="1:31" s="1" customFormat="1" ht="14.45" customHeight="1">
      <c r="B47" s="20"/>
      <c r="I47" s="109"/>
      <c r="L47" s="20"/>
    </row>
    <row r="48" spans="1:31" s="1" customFormat="1" ht="14.45" customHeight="1">
      <c r="B48" s="20"/>
      <c r="I48" s="109"/>
      <c r="L48" s="20"/>
    </row>
    <row r="49" spans="1:31" s="1" customFormat="1" ht="14.45" customHeight="1">
      <c r="B49" s="20"/>
      <c r="I49" s="109"/>
      <c r="L49" s="20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130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48</v>
      </c>
      <c r="E61" s="36"/>
      <c r="F61" s="131" t="s">
        <v>49</v>
      </c>
      <c r="G61" s="46" t="s">
        <v>48</v>
      </c>
      <c r="H61" s="36"/>
      <c r="I61" s="132"/>
      <c r="J61" s="133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134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48</v>
      </c>
      <c r="E76" s="36"/>
      <c r="F76" s="131" t="s">
        <v>49</v>
      </c>
      <c r="G76" s="46" t="s">
        <v>48</v>
      </c>
      <c r="H76" s="36"/>
      <c r="I76" s="132"/>
      <c r="J76" s="133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35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36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1" t="s">
        <v>112</v>
      </c>
      <c r="D82" s="33"/>
      <c r="E82" s="33"/>
      <c r="F82" s="33"/>
      <c r="G82" s="33"/>
      <c r="H82" s="33"/>
      <c r="I82" s="11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1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7" t="s">
        <v>15</v>
      </c>
      <c r="D84" s="33"/>
      <c r="E84" s="33"/>
      <c r="F84" s="33"/>
      <c r="G84" s="33"/>
      <c r="H84" s="33"/>
      <c r="I84" s="11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0" t="str">
        <f>E7</f>
        <v>Archeologický komplex Dolná brána - múzeum</v>
      </c>
      <c r="F85" s="301"/>
      <c r="G85" s="301"/>
      <c r="H85" s="301"/>
      <c r="I85" s="11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7" t="s">
        <v>107</v>
      </c>
      <c r="I86" s="109"/>
      <c r="L86" s="20"/>
    </row>
    <row r="87" spans="1:31" s="2" customFormat="1" ht="16.5" customHeight="1">
      <c r="A87" s="33"/>
      <c r="B87" s="34"/>
      <c r="C87" s="33"/>
      <c r="D87" s="33"/>
      <c r="E87" s="300" t="s">
        <v>108</v>
      </c>
      <c r="F87" s="299"/>
      <c r="G87" s="299"/>
      <c r="H87" s="299"/>
      <c r="I87" s="11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109</v>
      </c>
      <c r="D88" s="33"/>
      <c r="E88" s="33"/>
      <c r="F88" s="33"/>
      <c r="G88" s="33"/>
      <c r="H88" s="33"/>
      <c r="I88" s="11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4" t="str">
        <f>E11</f>
        <v>SO 01 - Stavebné úpravy</v>
      </c>
      <c r="F89" s="299"/>
      <c r="G89" s="299"/>
      <c r="H89" s="299"/>
      <c r="I89" s="11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1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7" t="s">
        <v>19</v>
      </c>
      <c r="D91" s="33"/>
      <c r="E91" s="33"/>
      <c r="F91" s="25" t="str">
        <f>F14</f>
        <v xml:space="preserve"> </v>
      </c>
      <c r="G91" s="33"/>
      <c r="H91" s="33"/>
      <c r="I91" s="113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1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3.15" customHeight="1">
      <c r="A93" s="33"/>
      <c r="B93" s="34"/>
      <c r="C93" s="27" t="s">
        <v>22</v>
      </c>
      <c r="D93" s="33"/>
      <c r="E93" s="33"/>
      <c r="F93" s="25" t="str">
        <f>E17</f>
        <v>Mesto Košice, Tr. SNP 48/A, 040 11 Košice</v>
      </c>
      <c r="G93" s="33"/>
      <c r="H93" s="33"/>
      <c r="I93" s="113" t="s">
        <v>26</v>
      </c>
      <c r="J93" s="29" t="str">
        <f>E23</f>
        <v>Ing.arch. Jana Lamiová, Ing.arch. Alexander Lami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7.95" customHeight="1">
      <c r="A94" s="33"/>
      <c r="B94" s="34"/>
      <c r="C94" s="27" t="s">
        <v>25</v>
      </c>
      <c r="D94" s="33"/>
      <c r="E94" s="33"/>
      <c r="F94" s="25" t="str">
        <f>IF(E20="","",E20)</f>
        <v/>
      </c>
      <c r="G94" s="33"/>
      <c r="H94" s="33"/>
      <c r="I94" s="113" t="s">
        <v>29</v>
      </c>
      <c r="J94" s="29" t="str">
        <f>E26</f>
        <v/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1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37" t="s">
        <v>113</v>
      </c>
      <c r="D96" s="107"/>
      <c r="E96" s="107"/>
      <c r="F96" s="107"/>
      <c r="G96" s="107"/>
      <c r="H96" s="107"/>
      <c r="I96" s="138"/>
      <c r="J96" s="139" t="s">
        <v>114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1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40" t="s">
        <v>115</v>
      </c>
      <c r="D98" s="33"/>
      <c r="E98" s="33"/>
      <c r="F98" s="33"/>
      <c r="G98" s="33"/>
      <c r="H98" s="33"/>
      <c r="I98" s="112"/>
      <c r="J98" s="72">
        <f>J144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116</v>
      </c>
    </row>
    <row r="99" spans="1:47" s="9" customFormat="1" ht="24.95" customHeight="1">
      <c r="B99" s="141"/>
      <c r="D99" s="142" t="s">
        <v>117</v>
      </c>
      <c r="E99" s="143"/>
      <c r="F99" s="143"/>
      <c r="G99" s="143"/>
      <c r="H99" s="143"/>
      <c r="I99" s="144"/>
      <c r="J99" s="145">
        <f>J145</f>
        <v>0</v>
      </c>
      <c r="L99" s="141"/>
    </row>
    <row r="100" spans="1:47" s="10" customFormat="1" ht="19.899999999999999" customHeight="1">
      <c r="B100" s="146"/>
      <c r="D100" s="147" t="s">
        <v>118</v>
      </c>
      <c r="E100" s="148"/>
      <c r="F100" s="148"/>
      <c r="G100" s="148"/>
      <c r="H100" s="148"/>
      <c r="I100" s="149"/>
      <c r="J100" s="150">
        <f>J146</f>
        <v>0</v>
      </c>
      <c r="L100" s="146"/>
    </row>
    <row r="101" spans="1:47" s="10" customFormat="1" ht="19.899999999999999" customHeight="1">
      <c r="B101" s="146"/>
      <c r="D101" s="147" t="s">
        <v>119</v>
      </c>
      <c r="E101" s="148"/>
      <c r="F101" s="148"/>
      <c r="G101" s="148"/>
      <c r="H101" s="148"/>
      <c r="I101" s="149"/>
      <c r="J101" s="150">
        <f>J164</f>
        <v>0</v>
      </c>
      <c r="L101" s="146"/>
    </row>
    <row r="102" spans="1:47" s="10" customFormat="1" ht="19.899999999999999" customHeight="1">
      <c r="B102" s="146"/>
      <c r="D102" s="147" t="s">
        <v>120</v>
      </c>
      <c r="E102" s="148"/>
      <c r="F102" s="148"/>
      <c r="G102" s="148"/>
      <c r="H102" s="148"/>
      <c r="I102" s="149"/>
      <c r="J102" s="150">
        <f>J178</f>
        <v>0</v>
      </c>
      <c r="L102" s="146"/>
    </row>
    <row r="103" spans="1:47" s="10" customFormat="1" ht="19.899999999999999" customHeight="1">
      <c r="B103" s="146"/>
      <c r="D103" s="147" t="s">
        <v>121</v>
      </c>
      <c r="E103" s="148"/>
      <c r="F103" s="148"/>
      <c r="G103" s="148"/>
      <c r="H103" s="148"/>
      <c r="I103" s="149"/>
      <c r="J103" s="150">
        <f>J189</f>
        <v>0</v>
      </c>
      <c r="L103" s="146"/>
    </row>
    <row r="104" spans="1:47" s="10" customFormat="1" ht="19.899999999999999" customHeight="1">
      <c r="B104" s="146"/>
      <c r="D104" s="147" t="s">
        <v>122</v>
      </c>
      <c r="E104" s="148"/>
      <c r="F104" s="148"/>
      <c r="G104" s="148"/>
      <c r="H104" s="148"/>
      <c r="I104" s="149"/>
      <c r="J104" s="150">
        <f>J216</f>
        <v>0</v>
      </c>
      <c r="L104" s="146"/>
    </row>
    <row r="105" spans="1:47" s="10" customFormat="1" ht="19.899999999999999" customHeight="1">
      <c r="B105" s="146"/>
      <c r="D105" s="147" t="s">
        <v>123</v>
      </c>
      <c r="E105" s="148"/>
      <c r="F105" s="148"/>
      <c r="G105" s="148"/>
      <c r="H105" s="148"/>
      <c r="I105" s="149"/>
      <c r="J105" s="150">
        <f>J276</f>
        <v>0</v>
      </c>
      <c r="L105" s="146"/>
    </row>
    <row r="106" spans="1:47" s="9" customFormat="1" ht="24.95" customHeight="1">
      <c r="B106" s="141"/>
      <c r="D106" s="142" t="s">
        <v>124</v>
      </c>
      <c r="E106" s="143"/>
      <c r="F106" s="143"/>
      <c r="G106" s="143"/>
      <c r="H106" s="143"/>
      <c r="I106" s="144"/>
      <c r="J106" s="145">
        <f>J279</f>
        <v>0</v>
      </c>
      <c r="L106" s="141"/>
    </row>
    <row r="107" spans="1:47" s="10" customFormat="1" ht="19.899999999999999" customHeight="1">
      <c r="B107" s="146"/>
      <c r="D107" s="147" t="s">
        <v>125</v>
      </c>
      <c r="E107" s="148"/>
      <c r="F107" s="148"/>
      <c r="G107" s="148"/>
      <c r="H107" s="148"/>
      <c r="I107" s="149"/>
      <c r="J107" s="150">
        <f>J280</f>
        <v>0</v>
      </c>
      <c r="L107" s="146"/>
    </row>
    <row r="108" spans="1:47" s="10" customFormat="1" ht="19.899999999999999" customHeight="1">
      <c r="B108" s="146"/>
      <c r="D108" s="147" t="s">
        <v>126</v>
      </c>
      <c r="E108" s="148"/>
      <c r="F108" s="148"/>
      <c r="G108" s="148"/>
      <c r="H108" s="148"/>
      <c r="I108" s="149"/>
      <c r="J108" s="150">
        <f>J288</f>
        <v>0</v>
      </c>
      <c r="L108" s="146"/>
    </row>
    <row r="109" spans="1:47" s="10" customFormat="1" ht="19.899999999999999" customHeight="1">
      <c r="B109" s="146"/>
      <c r="D109" s="147" t="s">
        <v>127</v>
      </c>
      <c r="E109" s="148"/>
      <c r="F109" s="148"/>
      <c r="G109" s="148"/>
      <c r="H109" s="148"/>
      <c r="I109" s="149"/>
      <c r="J109" s="150">
        <f>J303</f>
        <v>0</v>
      </c>
      <c r="L109" s="146"/>
    </row>
    <row r="110" spans="1:47" s="10" customFormat="1" ht="19.899999999999999" customHeight="1">
      <c r="B110" s="146"/>
      <c r="D110" s="147" t="s">
        <v>128</v>
      </c>
      <c r="E110" s="148"/>
      <c r="F110" s="148"/>
      <c r="G110" s="148"/>
      <c r="H110" s="148"/>
      <c r="I110" s="149"/>
      <c r="J110" s="150">
        <f>J323</f>
        <v>0</v>
      </c>
      <c r="L110" s="146"/>
    </row>
    <row r="111" spans="1:47" s="10" customFormat="1" ht="19.899999999999999" customHeight="1">
      <c r="B111" s="146"/>
      <c r="D111" s="147" t="s">
        <v>129</v>
      </c>
      <c r="E111" s="148"/>
      <c r="F111" s="148"/>
      <c r="G111" s="148"/>
      <c r="H111" s="148"/>
      <c r="I111" s="149"/>
      <c r="J111" s="150">
        <f>J338</f>
        <v>0</v>
      </c>
      <c r="L111" s="146"/>
    </row>
    <row r="112" spans="1:47" s="10" customFormat="1" ht="19.899999999999999" customHeight="1">
      <c r="B112" s="146"/>
      <c r="D112" s="147" t="s">
        <v>130</v>
      </c>
      <c r="E112" s="148"/>
      <c r="F112" s="148"/>
      <c r="G112" s="148"/>
      <c r="H112" s="148"/>
      <c r="I112" s="149"/>
      <c r="J112" s="150">
        <f>J339</f>
        <v>0</v>
      </c>
      <c r="L112" s="146"/>
    </row>
    <row r="113" spans="1:65" s="2" customFormat="1" ht="21.75" customHeight="1">
      <c r="A113" s="33"/>
      <c r="B113" s="34"/>
      <c r="C113" s="33"/>
      <c r="D113" s="33"/>
      <c r="E113" s="33"/>
      <c r="F113" s="33"/>
      <c r="G113" s="33"/>
      <c r="H113" s="33"/>
      <c r="I113" s="112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11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9.25" customHeight="1">
      <c r="A115" s="33"/>
      <c r="B115" s="34"/>
      <c r="C115" s="140" t="s">
        <v>131</v>
      </c>
      <c r="D115" s="33"/>
      <c r="E115" s="33"/>
      <c r="F115" s="33"/>
      <c r="G115" s="33"/>
      <c r="H115" s="33"/>
      <c r="I115" s="112"/>
      <c r="J115" s="151">
        <f>ROUND(J116 + J117 + J118 + J119 + J120 + J121,2)</f>
        <v>0</v>
      </c>
      <c r="K115" s="33"/>
      <c r="L115" s="43"/>
      <c r="N115" s="152" t="s">
        <v>37</v>
      </c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8" customHeight="1">
      <c r="A116" s="33"/>
      <c r="B116" s="153"/>
      <c r="C116" s="112"/>
      <c r="D116" s="302" t="s">
        <v>132</v>
      </c>
      <c r="E116" s="302"/>
      <c r="F116" s="302"/>
      <c r="G116" s="112"/>
      <c r="H116" s="112"/>
      <c r="I116" s="112"/>
      <c r="J116" s="100">
        <v>0</v>
      </c>
      <c r="K116" s="112"/>
      <c r="L116" s="155"/>
      <c r="M116" s="156"/>
      <c r="N116" s="157" t="s">
        <v>39</v>
      </c>
      <c r="O116" s="156"/>
      <c r="P116" s="156"/>
      <c r="Q116" s="156"/>
      <c r="R116" s="156"/>
      <c r="S116" s="112"/>
      <c r="T116" s="112"/>
      <c r="U116" s="112"/>
      <c r="V116" s="112"/>
      <c r="W116" s="112"/>
      <c r="X116" s="112"/>
      <c r="Y116" s="112"/>
      <c r="Z116" s="112"/>
      <c r="AA116" s="112"/>
      <c r="AB116" s="112"/>
      <c r="AC116" s="112"/>
      <c r="AD116" s="112"/>
      <c r="AE116" s="112"/>
      <c r="AF116" s="156"/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56"/>
      <c r="AX116" s="156"/>
      <c r="AY116" s="158" t="s">
        <v>133</v>
      </c>
      <c r="AZ116" s="156"/>
      <c r="BA116" s="156"/>
      <c r="BB116" s="156"/>
      <c r="BC116" s="156"/>
      <c r="BD116" s="156"/>
      <c r="BE116" s="159">
        <f t="shared" ref="BE116:BE121" si="0">IF(N116="základná",J116,0)</f>
        <v>0</v>
      </c>
      <c r="BF116" s="159">
        <f t="shared" ref="BF116:BF121" si="1">IF(N116="znížená",J116,0)</f>
        <v>0</v>
      </c>
      <c r="BG116" s="159">
        <f t="shared" ref="BG116:BG121" si="2">IF(N116="zákl. prenesená",J116,0)</f>
        <v>0</v>
      </c>
      <c r="BH116" s="159">
        <f t="shared" ref="BH116:BH121" si="3">IF(N116="zníž. prenesená",J116,0)</f>
        <v>0</v>
      </c>
      <c r="BI116" s="159">
        <f t="shared" ref="BI116:BI121" si="4">IF(N116="nulová",J116,0)</f>
        <v>0</v>
      </c>
      <c r="BJ116" s="158" t="s">
        <v>86</v>
      </c>
      <c r="BK116" s="156"/>
      <c r="BL116" s="156"/>
      <c r="BM116" s="156"/>
    </row>
    <row r="117" spans="1:65" s="2" customFormat="1" ht="18" customHeight="1">
      <c r="A117" s="33"/>
      <c r="B117" s="153"/>
      <c r="C117" s="112"/>
      <c r="D117" s="302" t="s">
        <v>134</v>
      </c>
      <c r="E117" s="302"/>
      <c r="F117" s="302"/>
      <c r="G117" s="112"/>
      <c r="H117" s="112"/>
      <c r="I117" s="112"/>
      <c r="J117" s="100">
        <v>0</v>
      </c>
      <c r="K117" s="112"/>
      <c r="L117" s="155"/>
      <c r="M117" s="156"/>
      <c r="N117" s="157" t="s">
        <v>39</v>
      </c>
      <c r="O117" s="156"/>
      <c r="P117" s="156"/>
      <c r="Q117" s="156"/>
      <c r="R117" s="156"/>
      <c r="S117" s="112"/>
      <c r="T117" s="112"/>
      <c r="U117" s="112"/>
      <c r="V117" s="112"/>
      <c r="W117" s="112"/>
      <c r="X117" s="112"/>
      <c r="Y117" s="112"/>
      <c r="Z117" s="112"/>
      <c r="AA117" s="112"/>
      <c r="AB117" s="112"/>
      <c r="AC117" s="112"/>
      <c r="AD117" s="112"/>
      <c r="AE117" s="112"/>
      <c r="AF117" s="156"/>
      <c r="AG117" s="156"/>
      <c r="AH117" s="156"/>
      <c r="AI117" s="156"/>
      <c r="AJ117" s="156"/>
      <c r="AK117" s="156"/>
      <c r="AL117" s="156"/>
      <c r="AM117" s="156"/>
      <c r="AN117" s="156"/>
      <c r="AO117" s="156"/>
      <c r="AP117" s="156"/>
      <c r="AQ117" s="156"/>
      <c r="AR117" s="156"/>
      <c r="AS117" s="156"/>
      <c r="AT117" s="156"/>
      <c r="AU117" s="156"/>
      <c r="AV117" s="156"/>
      <c r="AW117" s="156"/>
      <c r="AX117" s="156"/>
      <c r="AY117" s="158" t="s">
        <v>133</v>
      </c>
      <c r="AZ117" s="156"/>
      <c r="BA117" s="156"/>
      <c r="BB117" s="156"/>
      <c r="BC117" s="156"/>
      <c r="BD117" s="156"/>
      <c r="BE117" s="159">
        <f t="shared" si="0"/>
        <v>0</v>
      </c>
      <c r="BF117" s="159">
        <f t="shared" si="1"/>
        <v>0</v>
      </c>
      <c r="BG117" s="159">
        <f t="shared" si="2"/>
        <v>0</v>
      </c>
      <c r="BH117" s="159">
        <f t="shared" si="3"/>
        <v>0</v>
      </c>
      <c r="BI117" s="159">
        <f t="shared" si="4"/>
        <v>0</v>
      </c>
      <c r="BJ117" s="158" t="s">
        <v>86</v>
      </c>
      <c r="BK117" s="156"/>
      <c r="BL117" s="156"/>
      <c r="BM117" s="156"/>
    </row>
    <row r="118" spans="1:65" s="2" customFormat="1" ht="18" customHeight="1">
      <c r="A118" s="33"/>
      <c r="B118" s="153"/>
      <c r="C118" s="112"/>
      <c r="D118" s="302" t="s">
        <v>135</v>
      </c>
      <c r="E118" s="302"/>
      <c r="F118" s="302"/>
      <c r="G118" s="112"/>
      <c r="H118" s="112"/>
      <c r="I118" s="112"/>
      <c r="J118" s="100">
        <v>0</v>
      </c>
      <c r="K118" s="112"/>
      <c r="L118" s="155"/>
      <c r="M118" s="156"/>
      <c r="N118" s="157" t="s">
        <v>39</v>
      </c>
      <c r="O118" s="156"/>
      <c r="P118" s="156"/>
      <c r="Q118" s="156"/>
      <c r="R118" s="156"/>
      <c r="S118" s="112"/>
      <c r="T118" s="112"/>
      <c r="U118" s="112"/>
      <c r="V118" s="112"/>
      <c r="W118" s="112"/>
      <c r="X118" s="112"/>
      <c r="Y118" s="112"/>
      <c r="Z118" s="112"/>
      <c r="AA118" s="112"/>
      <c r="AB118" s="112"/>
      <c r="AC118" s="112"/>
      <c r="AD118" s="112"/>
      <c r="AE118" s="112"/>
      <c r="AF118" s="156"/>
      <c r="AG118" s="156"/>
      <c r="AH118" s="156"/>
      <c r="AI118" s="156"/>
      <c r="AJ118" s="156"/>
      <c r="AK118" s="156"/>
      <c r="AL118" s="156"/>
      <c r="AM118" s="156"/>
      <c r="AN118" s="156"/>
      <c r="AO118" s="156"/>
      <c r="AP118" s="156"/>
      <c r="AQ118" s="156"/>
      <c r="AR118" s="156"/>
      <c r="AS118" s="156"/>
      <c r="AT118" s="156"/>
      <c r="AU118" s="156"/>
      <c r="AV118" s="156"/>
      <c r="AW118" s="156"/>
      <c r="AX118" s="156"/>
      <c r="AY118" s="158" t="s">
        <v>133</v>
      </c>
      <c r="AZ118" s="156"/>
      <c r="BA118" s="156"/>
      <c r="BB118" s="156"/>
      <c r="BC118" s="156"/>
      <c r="BD118" s="156"/>
      <c r="BE118" s="159">
        <f t="shared" si="0"/>
        <v>0</v>
      </c>
      <c r="BF118" s="159">
        <f t="shared" si="1"/>
        <v>0</v>
      </c>
      <c r="BG118" s="159">
        <f t="shared" si="2"/>
        <v>0</v>
      </c>
      <c r="BH118" s="159">
        <f t="shared" si="3"/>
        <v>0</v>
      </c>
      <c r="BI118" s="159">
        <f t="shared" si="4"/>
        <v>0</v>
      </c>
      <c r="BJ118" s="158" t="s">
        <v>86</v>
      </c>
      <c r="BK118" s="156"/>
      <c r="BL118" s="156"/>
      <c r="BM118" s="156"/>
    </row>
    <row r="119" spans="1:65" s="2" customFormat="1" ht="18" customHeight="1">
      <c r="A119" s="33"/>
      <c r="B119" s="153"/>
      <c r="C119" s="112"/>
      <c r="D119" s="302" t="s">
        <v>136</v>
      </c>
      <c r="E119" s="302"/>
      <c r="F119" s="302"/>
      <c r="G119" s="112"/>
      <c r="H119" s="112"/>
      <c r="I119" s="112"/>
      <c r="J119" s="100">
        <v>0</v>
      </c>
      <c r="K119" s="112"/>
      <c r="L119" s="155"/>
      <c r="M119" s="156"/>
      <c r="N119" s="157" t="s">
        <v>39</v>
      </c>
      <c r="O119" s="156"/>
      <c r="P119" s="156"/>
      <c r="Q119" s="156"/>
      <c r="R119" s="156"/>
      <c r="S119" s="112"/>
      <c r="T119" s="112"/>
      <c r="U119" s="112"/>
      <c r="V119" s="112"/>
      <c r="W119" s="112"/>
      <c r="X119" s="112"/>
      <c r="Y119" s="112"/>
      <c r="Z119" s="112"/>
      <c r="AA119" s="112"/>
      <c r="AB119" s="112"/>
      <c r="AC119" s="112"/>
      <c r="AD119" s="112"/>
      <c r="AE119" s="112"/>
      <c r="AF119" s="156"/>
      <c r="AG119" s="156"/>
      <c r="AH119" s="156"/>
      <c r="AI119" s="156"/>
      <c r="AJ119" s="156"/>
      <c r="AK119" s="156"/>
      <c r="AL119" s="156"/>
      <c r="AM119" s="156"/>
      <c r="AN119" s="156"/>
      <c r="AO119" s="156"/>
      <c r="AP119" s="156"/>
      <c r="AQ119" s="156"/>
      <c r="AR119" s="156"/>
      <c r="AS119" s="156"/>
      <c r="AT119" s="156"/>
      <c r="AU119" s="156"/>
      <c r="AV119" s="156"/>
      <c r="AW119" s="156"/>
      <c r="AX119" s="156"/>
      <c r="AY119" s="158" t="s">
        <v>133</v>
      </c>
      <c r="AZ119" s="156"/>
      <c r="BA119" s="156"/>
      <c r="BB119" s="156"/>
      <c r="BC119" s="156"/>
      <c r="BD119" s="156"/>
      <c r="BE119" s="159">
        <f t="shared" si="0"/>
        <v>0</v>
      </c>
      <c r="BF119" s="159">
        <f t="shared" si="1"/>
        <v>0</v>
      </c>
      <c r="BG119" s="159">
        <f t="shared" si="2"/>
        <v>0</v>
      </c>
      <c r="BH119" s="159">
        <f t="shared" si="3"/>
        <v>0</v>
      </c>
      <c r="BI119" s="159">
        <f t="shared" si="4"/>
        <v>0</v>
      </c>
      <c r="BJ119" s="158" t="s">
        <v>86</v>
      </c>
      <c r="BK119" s="156"/>
      <c r="BL119" s="156"/>
      <c r="BM119" s="156"/>
    </row>
    <row r="120" spans="1:65" s="2" customFormat="1" ht="18" customHeight="1">
      <c r="A120" s="33"/>
      <c r="B120" s="153"/>
      <c r="C120" s="112"/>
      <c r="D120" s="302" t="s">
        <v>137</v>
      </c>
      <c r="E120" s="302"/>
      <c r="F120" s="302"/>
      <c r="G120" s="112"/>
      <c r="H120" s="112"/>
      <c r="I120" s="112"/>
      <c r="J120" s="100">
        <v>0</v>
      </c>
      <c r="K120" s="112"/>
      <c r="L120" s="155"/>
      <c r="M120" s="156"/>
      <c r="N120" s="157" t="s">
        <v>39</v>
      </c>
      <c r="O120" s="156"/>
      <c r="P120" s="156"/>
      <c r="Q120" s="156"/>
      <c r="R120" s="156"/>
      <c r="S120" s="112"/>
      <c r="T120" s="112"/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/>
      <c r="AF120" s="156"/>
      <c r="AG120" s="156"/>
      <c r="AH120" s="156"/>
      <c r="AI120" s="156"/>
      <c r="AJ120" s="156"/>
      <c r="AK120" s="156"/>
      <c r="AL120" s="156"/>
      <c r="AM120" s="156"/>
      <c r="AN120" s="156"/>
      <c r="AO120" s="156"/>
      <c r="AP120" s="156"/>
      <c r="AQ120" s="156"/>
      <c r="AR120" s="156"/>
      <c r="AS120" s="156"/>
      <c r="AT120" s="156"/>
      <c r="AU120" s="156"/>
      <c r="AV120" s="156"/>
      <c r="AW120" s="156"/>
      <c r="AX120" s="156"/>
      <c r="AY120" s="158" t="s">
        <v>133</v>
      </c>
      <c r="AZ120" s="156"/>
      <c r="BA120" s="156"/>
      <c r="BB120" s="156"/>
      <c r="BC120" s="156"/>
      <c r="BD120" s="156"/>
      <c r="BE120" s="159">
        <f t="shared" si="0"/>
        <v>0</v>
      </c>
      <c r="BF120" s="159">
        <f t="shared" si="1"/>
        <v>0</v>
      </c>
      <c r="BG120" s="159">
        <f t="shared" si="2"/>
        <v>0</v>
      </c>
      <c r="BH120" s="159">
        <f t="shared" si="3"/>
        <v>0</v>
      </c>
      <c r="BI120" s="159">
        <f t="shared" si="4"/>
        <v>0</v>
      </c>
      <c r="BJ120" s="158" t="s">
        <v>86</v>
      </c>
      <c r="BK120" s="156"/>
      <c r="BL120" s="156"/>
      <c r="BM120" s="156"/>
    </row>
    <row r="121" spans="1:65" s="2" customFormat="1" ht="18" customHeight="1">
      <c r="A121" s="33"/>
      <c r="B121" s="153"/>
      <c r="C121" s="112"/>
      <c r="D121" s="154" t="s">
        <v>138</v>
      </c>
      <c r="E121" s="112"/>
      <c r="F121" s="112"/>
      <c r="G121" s="112"/>
      <c r="H121" s="112"/>
      <c r="I121" s="112"/>
      <c r="J121" s="100">
        <f>ROUND(J32*T121,2)</f>
        <v>0</v>
      </c>
      <c r="K121" s="112"/>
      <c r="L121" s="155"/>
      <c r="M121" s="156"/>
      <c r="N121" s="157" t="s">
        <v>39</v>
      </c>
      <c r="O121" s="156"/>
      <c r="P121" s="156"/>
      <c r="Q121" s="156"/>
      <c r="R121" s="156"/>
      <c r="S121" s="112"/>
      <c r="T121" s="112"/>
      <c r="U121" s="112"/>
      <c r="V121" s="112"/>
      <c r="W121" s="112"/>
      <c r="X121" s="112"/>
      <c r="Y121" s="112"/>
      <c r="Z121" s="112"/>
      <c r="AA121" s="112"/>
      <c r="AB121" s="112"/>
      <c r="AC121" s="112"/>
      <c r="AD121" s="112"/>
      <c r="AE121" s="112"/>
      <c r="AF121" s="156"/>
      <c r="AG121" s="156"/>
      <c r="AH121" s="156"/>
      <c r="AI121" s="156"/>
      <c r="AJ121" s="156"/>
      <c r="AK121" s="156"/>
      <c r="AL121" s="156"/>
      <c r="AM121" s="156"/>
      <c r="AN121" s="156"/>
      <c r="AO121" s="156"/>
      <c r="AP121" s="156"/>
      <c r="AQ121" s="156"/>
      <c r="AR121" s="156"/>
      <c r="AS121" s="156"/>
      <c r="AT121" s="156"/>
      <c r="AU121" s="156"/>
      <c r="AV121" s="156"/>
      <c r="AW121" s="156"/>
      <c r="AX121" s="156"/>
      <c r="AY121" s="158" t="s">
        <v>139</v>
      </c>
      <c r="AZ121" s="156"/>
      <c r="BA121" s="156"/>
      <c r="BB121" s="156"/>
      <c r="BC121" s="156"/>
      <c r="BD121" s="156"/>
      <c r="BE121" s="159">
        <f t="shared" si="0"/>
        <v>0</v>
      </c>
      <c r="BF121" s="159">
        <f t="shared" si="1"/>
        <v>0</v>
      </c>
      <c r="BG121" s="159">
        <f t="shared" si="2"/>
        <v>0</v>
      </c>
      <c r="BH121" s="159">
        <f t="shared" si="3"/>
        <v>0</v>
      </c>
      <c r="BI121" s="159">
        <f t="shared" si="4"/>
        <v>0</v>
      </c>
      <c r="BJ121" s="158" t="s">
        <v>86</v>
      </c>
      <c r="BK121" s="156"/>
      <c r="BL121" s="156"/>
      <c r="BM121" s="156"/>
    </row>
    <row r="122" spans="1:65" s="2" customFormat="1">
      <c r="A122" s="33"/>
      <c r="B122" s="34"/>
      <c r="C122" s="33"/>
      <c r="D122" s="33"/>
      <c r="E122" s="33"/>
      <c r="F122" s="33"/>
      <c r="G122" s="33"/>
      <c r="H122" s="33"/>
      <c r="I122" s="11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29.25" customHeight="1">
      <c r="A123" s="33"/>
      <c r="B123" s="34"/>
      <c r="C123" s="106" t="s">
        <v>105</v>
      </c>
      <c r="D123" s="107"/>
      <c r="E123" s="107"/>
      <c r="F123" s="107"/>
      <c r="G123" s="107"/>
      <c r="H123" s="107"/>
      <c r="I123" s="138"/>
      <c r="J123" s="108">
        <f>ROUND(J98+J115,2)</f>
        <v>0</v>
      </c>
      <c r="K123" s="107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2" customFormat="1" ht="6.95" customHeight="1">
      <c r="A124" s="33"/>
      <c r="B124" s="48"/>
      <c r="C124" s="49"/>
      <c r="D124" s="49"/>
      <c r="E124" s="49"/>
      <c r="F124" s="49"/>
      <c r="G124" s="49"/>
      <c r="H124" s="49"/>
      <c r="I124" s="135"/>
      <c r="J124" s="49"/>
      <c r="K124" s="49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8" spans="1:65" s="2" customFormat="1" ht="6.95" customHeight="1">
      <c r="A128" s="33"/>
      <c r="B128" s="50"/>
      <c r="C128" s="51"/>
      <c r="D128" s="51"/>
      <c r="E128" s="51"/>
      <c r="F128" s="51"/>
      <c r="G128" s="51"/>
      <c r="H128" s="51"/>
      <c r="I128" s="136"/>
      <c r="J128" s="51"/>
      <c r="K128" s="51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3" s="2" customFormat="1" ht="24.95" customHeight="1">
      <c r="A129" s="33"/>
      <c r="B129" s="34"/>
      <c r="C129" s="21" t="s">
        <v>140</v>
      </c>
      <c r="D129" s="33"/>
      <c r="E129" s="33"/>
      <c r="F129" s="33"/>
      <c r="G129" s="33"/>
      <c r="H129" s="33"/>
      <c r="I129" s="112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3" s="2" customFormat="1" ht="6.95" customHeight="1">
      <c r="A130" s="33"/>
      <c r="B130" s="34"/>
      <c r="C130" s="33"/>
      <c r="D130" s="33"/>
      <c r="E130" s="33"/>
      <c r="F130" s="33"/>
      <c r="G130" s="33"/>
      <c r="H130" s="33"/>
      <c r="I130" s="112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3" s="2" customFormat="1" ht="12" customHeight="1">
      <c r="A131" s="33"/>
      <c r="B131" s="34"/>
      <c r="C131" s="27" t="s">
        <v>15</v>
      </c>
      <c r="D131" s="33"/>
      <c r="E131" s="33"/>
      <c r="F131" s="33"/>
      <c r="G131" s="33"/>
      <c r="H131" s="33"/>
      <c r="I131" s="112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3" s="2" customFormat="1" ht="16.5" customHeight="1">
      <c r="A132" s="33"/>
      <c r="B132" s="34"/>
      <c r="C132" s="33"/>
      <c r="D132" s="33"/>
      <c r="E132" s="300" t="str">
        <f>E7</f>
        <v>Archeologický komplex Dolná brána - múzeum</v>
      </c>
      <c r="F132" s="301"/>
      <c r="G132" s="301"/>
      <c r="H132" s="301"/>
      <c r="I132" s="112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3" s="1" customFormat="1" ht="12" customHeight="1">
      <c r="B133" s="20"/>
      <c r="C133" s="27" t="s">
        <v>107</v>
      </c>
      <c r="I133" s="109"/>
      <c r="L133" s="20"/>
    </row>
    <row r="134" spans="1:63" s="2" customFormat="1" ht="16.5" customHeight="1">
      <c r="A134" s="33"/>
      <c r="B134" s="34"/>
      <c r="C134" s="33"/>
      <c r="D134" s="33"/>
      <c r="E134" s="300" t="s">
        <v>108</v>
      </c>
      <c r="F134" s="299"/>
      <c r="G134" s="299"/>
      <c r="H134" s="299"/>
      <c r="I134" s="112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3" s="2" customFormat="1" ht="12" customHeight="1">
      <c r="A135" s="33"/>
      <c r="B135" s="34"/>
      <c r="C135" s="27" t="s">
        <v>109</v>
      </c>
      <c r="D135" s="33"/>
      <c r="E135" s="33"/>
      <c r="F135" s="33"/>
      <c r="G135" s="33"/>
      <c r="H135" s="33"/>
      <c r="I135" s="112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3" s="2" customFormat="1" ht="16.5" customHeight="1">
      <c r="A136" s="33"/>
      <c r="B136" s="34"/>
      <c r="C136" s="33"/>
      <c r="D136" s="33"/>
      <c r="E136" s="264" t="str">
        <f>E11</f>
        <v>SO 01 - Stavebné úpravy</v>
      </c>
      <c r="F136" s="299"/>
      <c r="G136" s="299"/>
      <c r="H136" s="299"/>
      <c r="I136" s="112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3" s="2" customFormat="1" ht="6.95" customHeight="1">
      <c r="A137" s="33"/>
      <c r="B137" s="34"/>
      <c r="C137" s="33"/>
      <c r="D137" s="33"/>
      <c r="E137" s="33"/>
      <c r="F137" s="33"/>
      <c r="G137" s="33"/>
      <c r="H137" s="33"/>
      <c r="I137" s="112"/>
      <c r="J137" s="33"/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3" s="2" customFormat="1" ht="12" customHeight="1">
      <c r="A138" s="33"/>
      <c r="B138" s="34"/>
      <c r="C138" s="27" t="s">
        <v>19</v>
      </c>
      <c r="D138" s="33"/>
      <c r="E138" s="33"/>
      <c r="F138" s="25" t="str">
        <f>F14</f>
        <v xml:space="preserve"> </v>
      </c>
      <c r="G138" s="33"/>
      <c r="H138" s="33"/>
      <c r="I138" s="113" t="s">
        <v>21</v>
      </c>
      <c r="J138" s="56" t="str">
        <f>IF(J14="","",J14)</f>
        <v/>
      </c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3" s="2" customFormat="1" ht="6.95" customHeight="1">
      <c r="A139" s="33"/>
      <c r="B139" s="34"/>
      <c r="C139" s="33"/>
      <c r="D139" s="33"/>
      <c r="E139" s="33"/>
      <c r="F139" s="33"/>
      <c r="G139" s="33"/>
      <c r="H139" s="33"/>
      <c r="I139" s="112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3" s="2" customFormat="1" ht="43.15" customHeight="1">
      <c r="A140" s="33"/>
      <c r="B140" s="34"/>
      <c r="C140" s="27" t="s">
        <v>22</v>
      </c>
      <c r="D140" s="33"/>
      <c r="E140" s="33"/>
      <c r="F140" s="25" t="str">
        <f>E17</f>
        <v>Mesto Košice, Tr. SNP 48/A, 040 11 Košice</v>
      </c>
      <c r="G140" s="33"/>
      <c r="H140" s="33"/>
      <c r="I140" s="113" t="s">
        <v>26</v>
      </c>
      <c r="J140" s="29" t="str">
        <f>E23</f>
        <v>Ing.arch. Jana Lamiová, Ing.arch. Alexander Lami</v>
      </c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63" s="2" customFormat="1" ht="27.95" customHeight="1">
      <c r="A141" s="33"/>
      <c r="B141" s="34"/>
      <c r="C141" s="27" t="s">
        <v>25</v>
      </c>
      <c r="D141" s="33"/>
      <c r="E141" s="33"/>
      <c r="F141" s="25" t="str">
        <f>IF(E20="","",E20)</f>
        <v/>
      </c>
      <c r="G141" s="33"/>
      <c r="H141" s="33"/>
      <c r="I141" s="113" t="s">
        <v>29</v>
      </c>
      <c r="J141" s="29" t="str">
        <f>E26</f>
        <v/>
      </c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63" s="2" customFormat="1" ht="10.35" customHeight="1">
      <c r="A142" s="33"/>
      <c r="B142" s="34"/>
      <c r="C142" s="33"/>
      <c r="D142" s="33"/>
      <c r="E142" s="33"/>
      <c r="F142" s="33"/>
      <c r="G142" s="33"/>
      <c r="H142" s="33"/>
      <c r="I142" s="112"/>
      <c r="J142" s="33"/>
      <c r="K142" s="33"/>
      <c r="L142" s="4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63" s="11" customFormat="1" ht="29.25" customHeight="1">
      <c r="A143" s="160"/>
      <c r="B143" s="161"/>
      <c r="C143" s="162" t="s">
        <v>141</v>
      </c>
      <c r="D143" s="163" t="s">
        <v>58</v>
      </c>
      <c r="E143" s="163" t="s">
        <v>54</v>
      </c>
      <c r="F143" s="163" t="s">
        <v>55</v>
      </c>
      <c r="G143" s="163" t="s">
        <v>142</v>
      </c>
      <c r="H143" s="163" t="s">
        <v>143</v>
      </c>
      <c r="I143" s="164" t="s">
        <v>144</v>
      </c>
      <c r="J143" s="165" t="s">
        <v>114</v>
      </c>
      <c r="K143" s="166" t="s">
        <v>145</v>
      </c>
      <c r="L143" s="167"/>
      <c r="M143" s="63" t="s">
        <v>1</v>
      </c>
      <c r="N143" s="64" t="s">
        <v>37</v>
      </c>
      <c r="O143" s="64" t="s">
        <v>146</v>
      </c>
      <c r="P143" s="64" t="s">
        <v>147</v>
      </c>
      <c r="Q143" s="64" t="s">
        <v>148</v>
      </c>
      <c r="R143" s="64" t="s">
        <v>149</v>
      </c>
      <c r="S143" s="64" t="s">
        <v>150</v>
      </c>
      <c r="T143" s="65" t="s">
        <v>151</v>
      </c>
      <c r="U143" s="160"/>
      <c r="V143" s="160"/>
      <c r="W143" s="160"/>
      <c r="X143" s="160"/>
      <c r="Y143" s="160"/>
      <c r="Z143" s="160"/>
      <c r="AA143" s="160"/>
      <c r="AB143" s="160"/>
      <c r="AC143" s="160"/>
      <c r="AD143" s="160"/>
      <c r="AE143" s="160"/>
    </row>
    <row r="144" spans="1:63" s="2" customFormat="1" ht="22.9" customHeight="1">
      <c r="A144" s="33"/>
      <c r="B144" s="34"/>
      <c r="C144" s="70" t="s">
        <v>111</v>
      </c>
      <c r="D144" s="33"/>
      <c r="E144" s="33"/>
      <c r="F144" s="33"/>
      <c r="G144" s="33"/>
      <c r="H144" s="33"/>
      <c r="I144" s="112"/>
      <c r="J144" s="168">
        <f>BK144</f>
        <v>0</v>
      </c>
      <c r="K144" s="33"/>
      <c r="L144" s="34"/>
      <c r="M144" s="66"/>
      <c r="N144" s="57"/>
      <c r="O144" s="67"/>
      <c r="P144" s="169">
        <f>P145+P279</f>
        <v>0</v>
      </c>
      <c r="Q144" s="67"/>
      <c r="R144" s="169">
        <f>R145+R279</f>
        <v>96.369748999999985</v>
      </c>
      <c r="S144" s="67"/>
      <c r="T144" s="170">
        <f>T145+T279</f>
        <v>13.973930000000001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7" t="s">
        <v>72</v>
      </c>
      <c r="AU144" s="17" t="s">
        <v>116</v>
      </c>
      <c r="BK144" s="171">
        <f>BK145+BK279</f>
        <v>0</v>
      </c>
    </row>
    <row r="145" spans="1:65" s="12" customFormat="1" ht="25.9" customHeight="1">
      <c r="B145" s="172"/>
      <c r="D145" s="173" t="s">
        <v>72</v>
      </c>
      <c r="E145" s="174" t="s">
        <v>152</v>
      </c>
      <c r="F145" s="174" t="s">
        <v>153</v>
      </c>
      <c r="I145" s="175"/>
      <c r="J145" s="176">
        <f>BK145</f>
        <v>0</v>
      </c>
      <c r="L145" s="172"/>
      <c r="M145" s="177"/>
      <c r="N145" s="178"/>
      <c r="O145" s="178"/>
      <c r="P145" s="179">
        <f>P146+P164+P178+P189+P216+P276</f>
        <v>0</v>
      </c>
      <c r="Q145" s="178"/>
      <c r="R145" s="179">
        <f>R146+R164+R178+R189+R216+R276</f>
        <v>79.28406584999999</v>
      </c>
      <c r="S145" s="178"/>
      <c r="T145" s="180">
        <f>T146+T164+T178+T189+T216+T276</f>
        <v>13.973930000000001</v>
      </c>
      <c r="AR145" s="173" t="s">
        <v>80</v>
      </c>
      <c r="AT145" s="181" t="s">
        <v>72</v>
      </c>
      <c r="AU145" s="181" t="s">
        <v>73</v>
      </c>
      <c r="AY145" s="173" t="s">
        <v>154</v>
      </c>
      <c r="BK145" s="182">
        <f>BK146+BK164+BK178+BK189+BK216+BK276</f>
        <v>0</v>
      </c>
    </row>
    <row r="146" spans="1:65" s="12" customFormat="1" ht="22.9" customHeight="1">
      <c r="B146" s="172"/>
      <c r="D146" s="173" t="s">
        <v>72</v>
      </c>
      <c r="E146" s="183" t="s">
        <v>80</v>
      </c>
      <c r="F146" s="183" t="s">
        <v>155</v>
      </c>
      <c r="I146" s="175"/>
      <c r="J146" s="184">
        <f>BK146</f>
        <v>0</v>
      </c>
      <c r="L146" s="172"/>
      <c r="M146" s="177"/>
      <c r="N146" s="178"/>
      <c r="O146" s="178"/>
      <c r="P146" s="179">
        <f>SUM(P147:P163)</f>
        <v>0</v>
      </c>
      <c r="Q146" s="178"/>
      <c r="R146" s="179">
        <f>SUM(R147:R163)</f>
        <v>0</v>
      </c>
      <c r="S146" s="178"/>
      <c r="T146" s="180">
        <f>SUM(T147:T163)</f>
        <v>0</v>
      </c>
      <c r="AR146" s="173" t="s">
        <v>80</v>
      </c>
      <c r="AT146" s="181" t="s">
        <v>72</v>
      </c>
      <c r="AU146" s="181" t="s">
        <v>80</v>
      </c>
      <c r="AY146" s="173" t="s">
        <v>154</v>
      </c>
      <c r="BK146" s="182">
        <f>SUM(BK147:BK163)</f>
        <v>0</v>
      </c>
    </row>
    <row r="147" spans="1:65" s="2" customFormat="1" ht="24" customHeight="1">
      <c r="A147" s="33"/>
      <c r="B147" s="153"/>
      <c r="C147" s="185" t="s">
        <v>80</v>
      </c>
      <c r="D147" s="185" t="s">
        <v>156</v>
      </c>
      <c r="E147" s="186" t="s">
        <v>157</v>
      </c>
      <c r="F147" s="187" t="s">
        <v>158</v>
      </c>
      <c r="G147" s="188" t="s">
        <v>159</v>
      </c>
      <c r="H147" s="189">
        <v>15.67</v>
      </c>
      <c r="I147" s="190"/>
      <c r="J147" s="191">
        <f>ROUND(I147*H147,2)</f>
        <v>0</v>
      </c>
      <c r="K147" s="192"/>
      <c r="L147" s="34"/>
      <c r="M147" s="193" t="s">
        <v>1</v>
      </c>
      <c r="N147" s="194" t="s">
        <v>39</v>
      </c>
      <c r="O147" s="59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7" t="s">
        <v>160</v>
      </c>
      <c r="AT147" s="197" t="s">
        <v>156</v>
      </c>
      <c r="AU147" s="197" t="s">
        <v>86</v>
      </c>
      <c r="AY147" s="17" t="s">
        <v>154</v>
      </c>
      <c r="BE147" s="103">
        <f>IF(N147="základná",J147,0)</f>
        <v>0</v>
      </c>
      <c r="BF147" s="103">
        <f>IF(N147="znížená",J147,0)</f>
        <v>0</v>
      </c>
      <c r="BG147" s="103">
        <f>IF(N147="zákl. prenesená",J147,0)</f>
        <v>0</v>
      </c>
      <c r="BH147" s="103">
        <f>IF(N147="zníž. prenesená",J147,0)</f>
        <v>0</v>
      </c>
      <c r="BI147" s="103">
        <f>IF(N147="nulová",J147,0)</f>
        <v>0</v>
      </c>
      <c r="BJ147" s="17" t="s">
        <v>86</v>
      </c>
      <c r="BK147" s="103">
        <f>ROUND(I147*H147,2)</f>
        <v>0</v>
      </c>
      <c r="BL147" s="17" t="s">
        <v>160</v>
      </c>
      <c r="BM147" s="197" t="s">
        <v>161</v>
      </c>
    </row>
    <row r="148" spans="1:65" s="13" customFormat="1">
      <c r="B148" s="198"/>
      <c r="D148" s="199" t="s">
        <v>162</v>
      </c>
      <c r="E148" s="200" t="s">
        <v>1</v>
      </c>
      <c r="F148" s="201" t="s">
        <v>163</v>
      </c>
      <c r="H148" s="202">
        <v>0.72</v>
      </c>
      <c r="I148" s="203"/>
      <c r="L148" s="198"/>
      <c r="M148" s="204"/>
      <c r="N148" s="205"/>
      <c r="O148" s="205"/>
      <c r="P148" s="205"/>
      <c r="Q148" s="205"/>
      <c r="R148" s="205"/>
      <c r="S148" s="205"/>
      <c r="T148" s="206"/>
      <c r="AT148" s="200" t="s">
        <v>162</v>
      </c>
      <c r="AU148" s="200" t="s">
        <v>86</v>
      </c>
      <c r="AV148" s="13" t="s">
        <v>86</v>
      </c>
      <c r="AW148" s="13" t="s">
        <v>28</v>
      </c>
      <c r="AX148" s="13" t="s">
        <v>73</v>
      </c>
      <c r="AY148" s="200" t="s">
        <v>154</v>
      </c>
    </row>
    <row r="149" spans="1:65" s="13" customFormat="1">
      <c r="B149" s="198"/>
      <c r="D149" s="199" t="s">
        <v>162</v>
      </c>
      <c r="E149" s="200" t="s">
        <v>1</v>
      </c>
      <c r="F149" s="201" t="s">
        <v>164</v>
      </c>
      <c r="H149" s="202">
        <v>3</v>
      </c>
      <c r="I149" s="203"/>
      <c r="L149" s="198"/>
      <c r="M149" s="204"/>
      <c r="N149" s="205"/>
      <c r="O149" s="205"/>
      <c r="P149" s="205"/>
      <c r="Q149" s="205"/>
      <c r="R149" s="205"/>
      <c r="S149" s="205"/>
      <c r="T149" s="206"/>
      <c r="AT149" s="200" t="s">
        <v>162</v>
      </c>
      <c r="AU149" s="200" t="s">
        <v>86</v>
      </c>
      <c r="AV149" s="13" t="s">
        <v>86</v>
      </c>
      <c r="AW149" s="13" t="s">
        <v>28</v>
      </c>
      <c r="AX149" s="13" t="s">
        <v>73</v>
      </c>
      <c r="AY149" s="200" t="s">
        <v>154</v>
      </c>
    </row>
    <row r="150" spans="1:65" s="13" customFormat="1">
      <c r="B150" s="198"/>
      <c r="D150" s="199" t="s">
        <v>162</v>
      </c>
      <c r="E150" s="200" t="s">
        <v>1</v>
      </c>
      <c r="F150" s="201" t="s">
        <v>165</v>
      </c>
      <c r="H150" s="202">
        <v>1</v>
      </c>
      <c r="I150" s="203"/>
      <c r="L150" s="198"/>
      <c r="M150" s="204"/>
      <c r="N150" s="205"/>
      <c r="O150" s="205"/>
      <c r="P150" s="205"/>
      <c r="Q150" s="205"/>
      <c r="R150" s="205"/>
      <c r="S150" s="205"/>
      <c r="T150" s="206"/>
      <c r="AT150" s="200" t="s">
        <v>162</v>
      </c>
      <c r="AU150" s="200" t="s">
        <v>86</v>
      </c>
      <c r="AV150" s="13" t="s">
        <v>86</v>
      </c>
      <c r="AW150" s="13" t="s">
        <v>28</v>
      </c>
      <c r="AX150" s="13" t="s">
        <v>73</v>
      </c>
      <c r="AY150" s="200" t="s">
        <v>154</v>
      </c>
    </row>
    <row r="151" spans="1:65" s="13" customFormat="1">
      <c r="B151" s="198"/>
      <c r="D151" s="199" t="s">
        <v>162</v>
      </c>
      <c r="E151" s="200" t="s">
        <v>1</v>
      </c>
      <c r="F151" s="201" t="s">
        <v>166</v>
      </c>
      <c r="H151" s="202">
        <v>5</v>
      </c>
      <c r="I151" s="203"/>
      <c r="L151" s="198"/>
      <c r="M151" s="204"/>
      <c r="N151" s="205"/>
      <c r="O151" s="205"/>
      <c r="P151" s="205"/>
      <c r="Q151" s="205"/>
      <c r="R151" s="205"/>
      <c r="S151" s="205"/>
      <c r="T151" s="206"/>
      <c r="AT151" s="200" t="s">
        <v>162</v>
      </c>
      <c r="AU151" s="200" t="s">
        <v>86</v>
      </c>
      <c r="AV151" s="13" t="s">
        <v>86</v>
      </c>
      <c r="AW151" s="13" t="s">
        <v>28</v>
      </c>
      <c r="AX151" s="13" t="s">
        <v>73</v>
      </c>
      <c r="AY151" s="200" t="s">
        <v>154</v>
      </c>
    </row>
    <row r="152" spans="1:65" s="13" customFormat="1">
      <c r="B152" s="198"/>
      <c r="D152" s="199" t="s">
        <v>162</v>
      </c>
      <c r="E152" s="200" t="s">
        <v>1</v>
      </c>
      <c r="F152" s="201" t="s">
        <v>167</v>
      </c>
      <c r="H152" s="202">
        <v>3</v>
      </c>
      <c r="I152" s="203"/>
      <c r="L152" s="198"/>
      <c r="M152" s="204"/>
      <c r="N152" s="205"/>
      <c r="O152" s="205"/>
      <c r="P152" s="205"/>
      <c r="Q152" s="205"/>
      <c r="R152" s="205"/>
      <c r="S152" s="205"/>
      <c r="T152" s="206"/>
      <c r="AT152" s="200" t="s">
        <v>162</v>
      </c>
      <c r="AU152" s="200" t="s">
        <v>86</v>
      </c>
      <c r="AV152" s="13" t="s">
        <v>86</v>
      </c>
      <c r="AW152" s="13" t="s">
        <v>28</v>
      </c>
      <c r="AX152" s="13" t="s">
        <v>73</v>
      </c>
      <c r="AY152" s="200" t="s">
        <v>154</v>
      </c>
    </row>
    <row r="153" spans="1:65" s="13" customFormat="1">
      <c r="B153" s="198"/>
      <c r="D153" s="199" t="s">
        <v>162</v>
      </c>
      <c r="E153" s="200" t="s">
        <v>1</v>
      </c>
      <c r="F153" s="201" t="s">
        <v>168</v>
      </c>
      <c r="H153" s="202">
        <v>2.95</v>
      </c>
      <c r="I153" s="203"/>
      <c r="L153" s="198"/>
      <c r="M153" s="204"/>
      <c r="N153" s="205"/>
      <c r="O153" s="205"/>
      <c r="P153" s="205"/>
      <c r="Q153" s="205"/>
      <c r="R153" s="205"/>
      <c r="S153" s="205"/>
      <c r="T153" s="206"/>
      <c r="AT153" s="200" t="s">
        <v>162</v>
      </c>
      <c r="AU153" s="200" t="s">
        <v>86</v>
      </c>
      <c r="AV153" s="13" t="s">
        <v>86</v>
      </c>
      <c r="AW153" s="13" t="s">
        <v>28</v>
      </c>
      <c r="AX153" s="13" t="s">
        <v>73</v>
      </c>
      <c r="AY153" s="200" t="s">
        <v>154</v>
      </c>
    </row>
    <row r="154" spans="1:65" s="14" customFormat="1">
      <c r="B154" s="207"/>
      <c r="D154" s="199" t="s">
        <v>162</v>
      </c>
      <c r="E154" s="208" t="s">
        <v>1</v>
      </c>
      <c r="F154" s="209" t="s">
        <v>169</v>
      </c>
      <c r="H154" s="210">
        <v>15.67</v>
      </c>
      <c r="I154" s="211"/>
      <c r="L154" s="207"/>
      <c r="M154" s="212"/>
      <c r="N154" s="213"/>
      <c r="O154" s="213"/>
      <c r="P154" s="213"/>
      <c r="Q154" s="213"/>
      <c r="R154" s="213"/>
      <c r="S154" s="213"/>
      <c r="T154" s="214"/>
      <c r="AT154" s="208" t="s">
        <v>162</v>
      </c>
      <c r="AU154" s="208" t="s">
        <v>86</v>
      </c>
      <c r="AV154" s="14" t="s">
        <v>160</v>
      </c>
      <c r="AW154" s="14" t="s">
        <v>28</v>
      </c>
      <c r="AX154" s="14" t="s">
        <v>80</v>
      </c>
      <c r="AY154" s="208" t="s">
        <v>154</v>
      </c>
    </row>
    <row r="155" spans="1:65" s="2" customFormat="1" ht="16.5" customHeight="1">
      <c r="A155" s="33"/>
      <c r="B155" s="153"/>
      <c r="C155" s="185" t="s">
        <v>86</v>
      </c>
      <c r="D155" s="185" t="s">
        <v>156</v>
      </c>
      <c r="E155" s="186" t="s">
        <v>170</v>
      </c>
      <c r="F155" s="187" t="s">
        <v>171</v>
      </c>
      <c r="G155" s="188" t="s">
        <v>159</v>
      </c>
      <c r="H155" s="189">
        <v>15.67</v>
      </c>
      <c r="I155" s="190"/>
      <c r="J155" s="191">
        <f>ROUND(I155*H155,2)</f>
        <v>0</v>
      </c>
      <c r="K155" s="192"/>
      <c r="L155" s="34"/>
      <c r="M155" s="193" t="s">
        <v>1</v>
      </c>
      <c r="N155" s="194" t="s">
        <v>39</v>
      </c>
      <c r="O155" s="59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7" t="s">
        <v>160</v>
      </c>
      <c r="AT155" s="197" t="s">
        <v>156</v>
      </c>
      <c r="AU155" s="197" t="s">
        <v>86</v>
      </c>
      <c r="AY155" s="17" t="s">
        <v>154</v>
      </c>
      <c r="BE155" s="103">
        <f>IF(N155="základná",J155,0)</f>
        <v>0</v>
      </c>
      <c r="BF155" s="103">
        <f>IF(N155="znížená",J155,0)</f>
        <v>0</v>
      </c>
      <c r="BG155" s="103">
        <f>IF(N155="zákl. prenesená",J155,0)</f>
        <v>0</v>
      </c>
      <c r="BH155" s="103">
        <f>IF(N155="zníž. prenesená",J155,0)</f>
        <v>0</v>
      </c>
      <c r="BI155" s="103">
        <f>IF(N155="nulová",J155,0)</f>
        <v>0</v>
      </c>
      <c r="BJ155" s="17" t="s">
        <v>86</v>
      </c>
      <c r="BK155" s="103">
        <f>ROUND(I155*H155,2)</f>
        <v>0</v>
      </c>
      <c r="BL155" s="17" t="s">
        <v>160</v>
      </c>
      <c r="BM155" s="197" t="s">
        <v>172</v>
      </c>
    </row>
    <row r="156" spans="1:65" s="2" customFormat="1" ht="36" customHeight="1">
      <c r="A156" s="33"/>
      <c r="B156" s="153"/>
      <c r="C156" s="185" t="s">
        <v>173</v>
      </c>
      <c r="D156" s="185" t="s">
        <v>156</v>
      </c>
      <c r="E156" s="186" t="s">
        <v>174</v>
      </c>
      <c r="F156" s="187" t="s">
        <v>175</v>
      </c>
      <c r="G156" s="188" t="s">
        <v>159</v>
      </c>
      <c r="H156" s="189">
        <v>15.67</v>
      </c>
      <c r="I156" s="190"/>
      <c r="J156" s="191">
        <f>ROUND(I156*H156,2)</f>
        <v>0</v>
      </c>
      <c r="K156" s="192"/>
      <c r="L156" s="34"/>
      <c r="M156" s="193" t="s">
        <v>1</v>
      </c>
      <c r="N156" s="194" t="s">
        <v>39</v>
      </c>
      <c r="O156" s="59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7" t="s">
        <v>160</v>
      </c>
      <c r="AT156" s="197" t="s">
        <v>156</v>
      </c>
      <c r="AU156" s="197" t="s">
        <v>86</v>
      </c>
      <c r="AY156" s="17" t="s">
        <v>154</v>
      </c>
      <c r="BE156" s="103">
        <f>IF(N156="základná",J156,0)</f>
        <v>0</v>
      </c>
      <c r="BF156" s="103">
        <f>IF(N156="znížená",J156,0)</f>
        <v>0</v>
      </c>
      <c r="BG156" s="103">
        <f>IF(N156="zákl. prenesená",J156,0)</f>
        <v>0</v>
      </c>
      <c r="BH156" s="103">
        <f>IF(N156="zníž. prenesená",J156,0)</f>
        <v>0</v>
      </c>
      <c r="BI156" s="103">
        <f>IF(N156="nulová",J156,0)</f>
        <v>0</v>
      </c>
      <c r="BJ156" s="17" t="s">
        <v>86</v>
      </c>
      <c r="BK156" s="103">
        <f>ROUND(I156*H156,2)</f>
        <v>0</v>
      </c>
      <c r="BL156" s="17" t="s">
        <v>160</v>
      </c>
      <c r="BM156" s="197" t="s">
        <v>176</v>
      </c>
    </row>
    <row r="157" spans="1:65" s="2" customFormat="1" ht="36" customHeight="1">
      <c r="A157" s="33"/>
      <c r="B157" s="153"/>
      <c r="C157" s="185" t="s">
        <v>160</v>
      </c>
      <c r="D157" s="185" t="s">
        <v>156</v>
      </c>
      <c r="E157" s="186" t="s">
        <v>177</v>
      </c>
      <c r="F157" s="187" t="s">
        <v>178</v>
      </c>
      <c r="G157" s="188" t="s">
        <v>159</v>
      </c>
      <c r="H157" s="189">
        <v>219.38</v>
      </c>
      <c r="I157" s="190"/>
      <c r="J157" s="191">
        <f>ROUND(I157*H157,2)</f>
        <v>0</v>
      </c>
      <c r="K157" s="192"/>
      <c r="L157" s="34"/>
      <c r="M157" s="193" t="s">
        <v>1</v>
      </c>
      <c r="N157" s="194" t="s">
        <v>39</v>
      </c>
      <c r="O157" s="59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7" t="s">
        <v>160</v>
      </c>
      <c r="AT157" s="197" t="s">
        <v>156</v>
      </c>
      <c r="AU157" s="197" t="s">
        <v>86</v>
      </c>
      <c r="AY157" s="17" t="s">
        <v>154</v>
      </c>
      <c r="BE157" s="103">
        <f>IF(N157="základná",J157,0)</f>
        <v>0</v>
      </c>
      <c r="BF157" s="103">
        <f>IF(N157="znížená",J157,0)</f>
        <v>0</v>
      </c>
      <c r="BG157" s="103">
        <f>IF(N157="zákl. prenesená",J157,0)</f>
        <v>0</v>
      </c>
      <c r="BH157" s="103">
        <f>IF(N157="zníž. prenesená",J157,0)</f>
        <v>0</v>
      </c>
      <c r="BI157" s="103">
        <f>IF(N157="nulová",J157,0)</f>
        <v>0</v>
      </c>
      <c r="BJ157" s="17" t="s">
        <v>86</v>
      </c>
      <c r="BK157" s="103">
        <f>ROUND(I157*H157,2)</f>
        <v>0</v>
      </c>
      <c r="BL157" s="17" t="s">
        <v>160</v>
      </c>
      <c r="BM157" s="197" t="s">
        <v>179</v>
      </c>
    </row>
    <row r="158" spans="1:65" s="13" customFormat="1">
      <c r="B158" s="198"/>
      <c r="D158" s="199" t="s">
        <v>162</v>
      </c>
      <c r="E158" s="200" t="s">
        <v>1</v>
      </c>
      <c r="F158" s="201" t="s">
        <v>180</v>
      </c>
      <c r="H158" s="202">
        <v>219.38</v>
      </c>
      <c r="I158" s="203"/>
      <c r="L158" s="198"/>
      <c r="M158" s="204"/>
      <c r="N158" s="205"/>
      <c r="O158" s="205"/>
      <c r="P158" s="205"/>
      <c r="Q158" s="205"/>
      <c r="R158" s="205"/>
      <c r="S158" s="205"/>
      <c r="T158" s="206"/>
      <c r="AT158" s="200" t="s">
        <v>162</v>
      </c>
      <c r="AU158" s="200" t="s">
        <v>86</v>
      </c>
      <c r="AV158" s="13" t="s">
        <v>86</v>
      </c>
      <c r="AW158" s="13" t="s">
        <v>28</v>
      </c>
      <c r="AX158" s="13" t="s">
        <v>80</v>
      </c>
      <c r="AY158" s="200" t="s">
        <v>154</v>
      </c>
    </row>
    <row r="159" spans="1:65" s="2" customFormat="1" ht="24" customHeight="1">
      <c r="A159" s="33"/>
      <c r="B159" s="153"/>
      <c r="C159" s="185" t="s">
        <v>181</v>
      </c>
      <c r="D159" s="185" t="s">
        <v>156</v>
      </c>
      <c r="E159" s="186" t="s">
        <v>182</v>
      </c>
      <c r="F159" s="187" t="s">
        <v>183</v>
      </c>
      <c r="G159" s="188" t="s">
        <v>159</v>
      </c>
      <c r="H159" s="189">
        <v>15.67</v>
      </c>
      <c r="I159" s="190"/>
      <c r="J159" s="191">
        <f>ROUND(I159*H159,2)</f>
        <v>0</v>
      </c>
      <c r="K159" s="192"/>
      <c r="L159" s="34"/>
      <c r="M159" s="193" t="s">
        <v>1</v>
      </c>
      <c r="N159" s="194" t="s">
        <v>39</v>
      </c>
      <c r="O159" s="59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7" t="s">
        <v>160</v>
      </c>
      <c r="AT159" s="197" t="s">
        <v>156</v>
      </c>
      <c r="AU159" s="197" t="s">
        <v>86</v>
      </c>
      <c r="AY159" s="17" t="s">
        <v>154</v>
      </c>
      <c r="BE159" s="103">
        <f>IF(N159="základná",J159,0)</f>
        <v>0</v>
      </c>
      <c r="BF159" s="103">
        <f>IF(N159="znížená",J159,0)</f>
        <v>0</v>
      </c>
      <c r="BG159" s="103">
        <f>IF(N159="zákl. prenesená",J159,0)</f>
        <v>0</v>
      </c>
      <c r="BH159" s="103">
        <f>IF(N159="zníž. prenesená",J159,0)</f>
        <v>0</v>
      </c>
      <c r="BI159" s="103">
        <f>IF(N159="nulová",J159,0)</f>
        <v>0</v>
      </c>
      <c r="BJ159" s="17" t="s">
        <v>86</v>
      </c>
      <c r="BK159" s="103">
        <f>ROUND(I159*H159,2)</f>
        <v>0</v>
      </c>
      <c r="BL159" s="17" t="s">
        <v>160</v>
      </c>
      <c r="BM159" s="197" t="s">
        <v>184</v>
      </c>
    </row>
    <row r="160" spans="1:65" s="2" customFormat="1" ht="36" customHeight="1">
      <c r="A160" s="33"/>
      <c r="B160" s="153"/>
      <c r="C160" s="185" t="s">
        <v>185</v>
      </c>
      <c r="D160" s="185" t="s">
        <v>156</v>
      </c>
      <c r="E160" s="186" t="s">
        <v>186</v>
      </c>
      <c r="F160" s="187" t="s">
        <v>187</v>
      </c>
      <c r="G160" s="188" t="s">
        <v>159</v>
      </c>
      <c r="H160" s="189">
        <v>188.04</v>
      </c>
      <c r="I160" s="190"/>
      <c r="J160" s="191">
        <f>ROUND(I160*H160,2)</f>
        <v>0</v>
      </c>
      <c r="K160" s="192"/>
      <c r="L160" s="34"/>
      <c r="M160" s="193" t="s">
        <v>1</v>
      </c>
      <c r="N160" s="194" t="s">
        <v>39</v>
      </c>
      <c r="O160" s="59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7" t="s">
        <v>160</v>
      </c>
      <c r="AT160" s="197" t="s">
        <v>156</v>
      </c>
      <c r="AU160" s="197" t="s">
        <v>86</v>
      </c>
      <c r="AY160" s="17" t="s">
        <v>154</v>
      </c>
      <c r="BE160" s="103">
        <f>IF(N160="základná",J160,0)</f>
        <v>0</v>
      </c>
      <c r="BF160" s="103">
        <f>IF(N160="znížená",J160,0)</f>
        <v>0</v>
      </c>
      <c r="BG160" s="103">
        <f>IF(N160="zákl. prenesená",J160,0)</f>
        <v>0</v>
      </c>
      <c r="BH160" s="103">
        <f>IF(N160="zníž. prenesená",J160,0)</f>
        <v>0</v>
      </c>
      <c r="BI160" s="103">
        <f>IF(N160="nulová",J160,0)</f>
        <v>0</v>
      </c>
      <c r="BJ160" s="17" t="s">
        <v>86</v>
      </c>
      <c r="BK160" s="103">
        <f>ROUND(I160*H160,2)</f>
        <v>0</v>
      </c>
      <c r="BL160" s="17" t="s">
        <v>160</v>
      </c>
      <c r="BM160" s="197" t="s">
        <v>188</v>
      </c>
    </row>
    <row r="161" spans="1:65" s="13" customFormat="1">
      <c r="B161" s="198"/>
      <c r="D161" s="199" t="s">
        <v>162</v>
      </c>
      <c r="E161" s="200" t="s">
        <v>1</v>
      </c>
      <c r="F161" s="201" t="s">
        <v>189</v>
      </c>
      <c r="H161" s="202">
        <v>188.04</v>
      </c>
      <c r="I161" s="203"/>
      <c r="L161" s="198"/>
      <c r="M161" s="204"/>
      <c r="N161" s="205"/>
      <c r="O161" s="205"/>
      <c r="P161" s="205"/>
      <c r="Q161" s="205"/>
      <c r="R161" s="205"/>
      <c r="S161" s="205"/>
      <c r="T161" s="206"/>
      <c r="AT161" s="200" t="s">
        <v>162</v>
      </c>
      <c r="AU161" s="200" t="s">
        <v>86</v>
      </c>
      <c r="AV161" s="13" t="s">
        <v>86</v>
      </c>
      <c r="AW161" s="13" t="s">
        <v>28</v>
      </c>
      <c r="AX161" s="13" t="s">
        <v>80</v>
      </c>
      <c r="AY161" s="200" t="s">
        <v>154</v>
      </c>
    </row>
    <row r="162" spans="1:65" s="2" customFormat="1" ht="24" customHeight="1">
      <c r="A162" s="33"/>
      <c r="B162" s="153"/>
      <c r="C162" s="185" t="s">
        <v>190</v>
      </c>
      <c r="D162" s="185" t="s">
        <v>156</v>
      </c>
      <c r="E162" s="186" t="s">
        <v>191</v>
      </c>
      <c r="F162" s="187" t="s">
        <v>192</v>
      </c>
      <c r="G162" s="188" t="s">
        <v>193</v>
      </c>
      <c r="H162" s="189">
        <v>28.206</v>
      </c>
      <c r="I162" s="190"/>
      <c r="J162" s="191">
        <f>ROUND(I162*H162,2)</f>
        <v>0</v>
      </c>
      <c r="K162" s="192"/>
      <c r="L162" s="34"/>
      <c r="M162" s="193" t="s">
        <v>1</v>
      </c>
      <c r="N162" s="194" t="s">
        <v>39</v>
      </c>
      <c r="O162" s="59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7" t="s">
        <v>160</v>
      </c>
      <c r="AT162" s="197" t="s">
        <v>156</v>
      </c>
      <c r="AU162" s="197" t="s">
        <v>86</v>
      </c>
      <c r="AY162" s="17" t="s">
        <v>154</v>
      </c>
      <c r="BE162" s="103">
        <f>IF(N162="základná",J162,0)</f>
        <v>0</v>
      </c>
      <c r="BF162" s="103">
        <f>IF(N162="znížená",J162,0)</f>
        <v>0</v>
      </c>
      <c r="BG162" s="103">
        <f>IF(N162="zákl. prenesená",J162,0)</f>
        <v>0</v>
      </c>
      <c r="BH162" s="103">
        <f>IF(N162="zníž. prenesená",J162,0)</f>
        <v>0</v>
      </c>
      <c r="BI162" s="103">
        <f>IF(N162="nulová",J162,0)</f>
        <v>0</v>
      </c>
      <c r="BJ162" s="17" t="s">
        <v>86</v>
      </c>
      <c r="BK162" s="103">
        <f>ROUND(I162*H162,2)</f>
        <v>0</v>
      </c>
      <c r="BL162" s="17" t="s">
        <v>160</v>
      </c>
      <c r="BM162" s="197" t="s">
        <v>194</v>
      </c>
    </row>
    <row r="163" spans="1:65" s="13" customFormat="1">
      <c r="B163" s="198"/>
      <c r="D163" s="199" t="s">
        <v>162</v>
      </c>
      <c r="E163" s="200" t="s">
        <v>1</v>
      </c>
      <c r="F163" s="201" t="s">
        <v>195</v>
      </c>
      <c r="H163" s="202">
        <v>28.206</v>
      </c>
      <c r="I163" s="203"/>
      <c r="L163" s="198"/>
      <c r="M163" s="204"/>
      <c r="N163" s="205"/>
      <c r="O163" s="205"/>
      <c r="P163" s="205"/>
      <c r="Q163" s="205"/>
      <c r="R163" s="205"/>
      <c r="S163" s="205"/>
      <c r="T163" s="206"/>
      <c r="AT163" s="200" t="s">
        <v>162</v>
      </c>
      <c r="AU163" s="200" t="s">
        <v>86</v>
      </c>
      <c r="AV163" s="13" t="s">
        <v>86</v>
      </c>
      <c r="AW163" s="13" t="s">
        <v>28</v>
      </c>
      <c r="AX163" s="13" t="s">
        <v>80</v>
      </c>
      <c r="AY163" s="200" t="s">
        <v>154</v>
      </c>
    </row>
    <row r="164" spans="1:65" s="12" customFormat="1" ht="22.9" customHeight="1">
      <c r="B164" s="172"/>
      <c r="D164" s="173" t="s">
        <v>72</v>
      </c>
      <c r="E164" s="183" t="s">
        <v>86</v>
      </c>
      <c r="F164" s="183" t="s">
        <v>196</v>
      </c>
      <c r="I164" s="175"/>
      <c r="J164" s="184">
        <f>BK164</f>
        <v>0</v>
      </c>
      <c r="L164" s="172"/>
      <c r="M164" s="177"/>
      <c r="N164" s="178"/>
      <c r="O164" s="178"/>
      <c r="P164" s="179">
        <f>SUM(P165:P177)</f>
        <v>0</v>
      </c>
      <c r="Q164" s="178"/>
      <c r="R164" s="179">
        <f>SUM(R165:R177)</f>
        <v>7.0774443499999986</v>
      </c>
      <c r="S164" s="178"/>
      <c r="T164" s="180">
        <f>SUM(T165:T177)</f>
        <v>0</v>
      </c>
      <c r="AR164" s="173" t="s">
        <v>80</v>
      </c>
      <c r="AT164" s="181" t="s">
        <v>72</v>
      </c>
      <c r="AU164" s="181" t="s">
        <v>80</v>
      </c>
      <c r="AY164" s="173" t="s">
        <v>154</v>
      </c>
      <c r="BK164" s="182">
        <f>SUM(BK165:BK177)</f>
        <v>0</v>
      </c>
    </row>
    <row r="165" spans="1:65" s="2" customFormat="1" ht="16.5" customHeight="1">
      <c r="A165" s="33"/>
      <c r="B165" s="153"/>
      <c r="C165" s="185" t="s">
        <v>197</v>
      </c>
      <c r="D165" s="185" t="s">
        <v>156</v>
      </c>
      <c r="E165" s="186" t="s">
        <v>198</v>
      </c>
      <c r="F165" s="187" t="s">
        <v>199</v>
      </c>
      <c r="G165" s="188" t="s">
        <v>200</v>
      </c>
      <c r="H165" s="189">
        <v>4</v>
      </c>
      <c r="I165" s="190"/>
      <c r="J165" s="191">
        <f>ROUND(I165*H165,2)</f>
        <v>0</v>
      </c>
      <c r="K165" s="192"/>
      <c r="L165" s="34"/>
      <c r="M165" s="193" t="s">
        <v>1</v>
      </c>
      <c r="N165" s="194" t="s">
        <v>39</v>
      </c>
      <c r="O165" s="59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7" t="s">
        <v>160</v>
      </c>
      <c r="AT165" s="197" t="s">
        <v>156</v>
      </c>
      <c r="AU165" s="197" t="s">
        <v>86</v>
      </c>
      <c r="AY165" s="17" t="s">
        <v>154</v>
      </c>
      <c r="BE165" s="103">
        <f>IF(N165="základná",J165,0)</f>
        <v>0</v>
      </c>
      <c r="BF165" s="103">
        <f>IF(N165="znížená",J165,0)</f>
        <v>0</v>
      </c>
      <c r="BG165" s="103">
        <f>IF(N165="zákl. prenesená",J165,0)</f>
        <v>0</v>
      </c>
      <c r="BH165" s="103">
        <f>IF(N165="zníž. prenesená",J165,0)</f>
        <v>0</v>
      </c>
      <c r="BI165" s="103">
        <f>IF(N165="nulová",J165,0)</f>
        <v>0</v>
      </c>
      <c r="BJ165" s="17" t="s">
        <v>86</v>
      </c>
      <c r="BK165" s="103">
        <f>ROUND(I165*H165,2)</f>
        <v>0</v>
      </c>
      <c r="BL165" s="17" t="s">
        <v>160</v>
      </c>
      <c r="BM165" s="197" t="s">
        <v>201</v>
      </c>
    </row>
    <row r="166" spans="1:65" s="2" customFormat="1" ht="24" customHeight="1">
      <c r="A166" s="33"/>
      <c r="B166" s="153"/>
      <c r="C166" s="185" t="s">
        <v>202</v>
      </c>
      <c r="D166" s="185" t="s">
        <v>156</v>
      </c>
      <c r="E166" s="186" t="s">
        <v>203</v>
      </c>
      <c r="F166" s="187" t="s">
        <v>204</v>
      </c>
      <c r="G166" s="188" t="s">
        <v>159</v>
      </c>
      <c r="H166" s="189">
        <v>1.9</v>
      </c>
      <c r="I166" s="190"/>
      <c r="J166" s="191">
        <f>ROUND(I166*H166,2)</f>
        <v>0</v>
      </c>
      <c r="K166" s="192"/>
      <c r="L166" s="34"/>
      <c r="M166" s="193" t="s">
        <v>1</v>
      </c>
      <c r="N166" s="194" t="s">
        <v>39</v>
      </c>
      <c r="O166" s="59"/>
      <c r="P166" s="195">
        <f>O166*H166</f>
        <v>0</v>
      </c>
      <c r="Q166" s="195">
        <v>2.4157199999999999</v>
      </c>
      <c r="R166" s="195">
        <f>Q166*H166</f>
        <v>4.5898679999999992</v>
      </c>
      <c r="S166" s="195">
        <v>0</v>
      </c>
      <c r="T166" s="19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7" t="s">
        <v>160</v>
      </c>
      <c r="AT166" s="197" t="s">
        <v>156</v>
      </c>
      <c r="AU166" s="197" t="s">
        <v>86</v>
      </c>
      <c r="AY166" s="17" t="s">
        <v>154</v>
      </c>
      <c r="BE166" s="103">
        <f>IF(N166="základná",J166,0)</f>
        <v>0</v>
      </c>
      <c r="BF166" s="103">
        <f>IF(N166="znížená",J166,0)</f>
        <v>0</v>
      </c>
      <c r="BG166" s="103">
        <f>IF(N166="zákl. prenesená",J166,0)</f>
        <v>0</v>
      </c>
      <c r="BH166" s="103">
        <f>IF(N166="zníž. prenesená",J166,0)</f>
        <v>0</v>
      </c>
      <c r="BI166" s="103">
        <f>IF(N166="nulová",J166,0)</f>
        <v>0</v>
      </c>
      <c r="BJ166" s="17" t="s">
        <v>86</v>
      </c>
      <c r="BK166" s="103">
        <f>ROUND(I166*H166,2)</f>
        <v>0</v>
      </c>
      <c r="BL166" s="17" t="s">
        <v>160</v>
      </c>
      <c r="BM166" s="197" t="s">
        <v>205</v>
      </c>
    </row>
    <row r="167" spans="1:65" s="13" customFormat="1">
      <c r="B167" s="198"/>
      <c r="D167" s="199" t="s">
        <v>162</v>
      </c>
      <c r="E167" s="200" t="s">
        <v>1</v>
      </c>
      <c r="F167" s="201" t="s">
        <v>206</v>
      </c>
      <c r="H167" s="202">
        <v>1.9</v>
      </c>
      <c r="I167" s="203"/>
      <c r="L167" s="198"/>
      <c r="M167" s="204"/>
      <c r="N167" s="205"/>
      <c r="O167" s="205"/>
      <c r="P167" s="205"/>
      <c r="Q167" s="205"/>
      <c r="R167" s="205"/>
      <c r="S167" s="205"/>
      <c r="T167" s="206"/>
      <c r="AT167" s="200" t="s">
        <v>162</v>
      </c>
      <c r="AU167" s="200" t="s">
        <v>86</v>
      </c>
      <c r="AV167" s="13" t="s">
        <v>86</v>
      </c>
      <c r="AW167" s="13" t="s">
        <v>28</v>
      </c>
      <c r="AX167" s="13" t="s">
        <v>80</v>
      </c>
      <c r="AY167" s="200" t="s">
        <v>154</v>
      </c>
    </row>
    <row r="168" spans="1:65" s="2" customFormat="1" ht="16.5" customHeight="1">
      <c r="A168" s="33"/>
      <c r="B168" s="153"/>
      <c r="C168" s="185" t="s">
        <v>207</v>
      </c>
      <c r="D168" s="185" t="s">
        <v>156</v>
      </c>
      <c r="E168" s="186" t="s">
        <v>208</v>
      </c>
      <c r="F168" s="187" t="s">
        <v>209</v>
      </c>
      <c r="G168" s="188" t="s">
        <v>210</v>
      </c>
      <c r="H168" s="189">
        <v>2.5</v>
      </c>
      <c r="I168" s="190"/>
      <c r="J168" s="191">
        <f>ROUND(I168*H168,2)</f>
        <v>0</v>
      </c>
      <c r="K168" s="192"/>
      <c r="L168" s="34"/>
      <c r="M168" s="193" t="s">
        <v>1</v>
      </c>
      <c r="N168" s="194" t="s">
        <v>39</v>
      </c>
      <c r="O168" s="59"/>
      <c r="P168" s="195">
        <f>O168*H168</f>
        <v>0</v>
      </c>
      <c r="Q168" s="195">
        <v>6.7000000000000002E-4</v>
      </c>
      <c r="R168" s="195">
        <f>Q168*H168</f>
        <v>1.6750000000000001E-3</v>
      </c>
      <c r="S168" s="195">
        <v>0</v>
      </c>
      <c r="T168" s="19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7" t="s">
        <v>160</v>
      </c>
      <c r="AT168" s="197" t="s">
        <v>156</v>
      </c>
      <c r="AU168" s="197" t="s">
        <v>86</v>
      </c>
      <c r="AY168" s="17" t="s">
        <v>154</v>
      </c>
      <c r="BE168" s="103">
        <f>IF(N168="základná",J168,0)</f>
        <v>0</v>
      </c>
      <c r="BF168" s="103">
        <f>IF(N168="znížená",J168,0)</f>
        <v>0</v>
      </c>
      <c r="BG168" s="103">
        <f>IF(N168="zákl. prenesená",J168,0)</f>
        <v>0</v>
      </c>
      <c r="BH168" s="103">
        <f>IF(N168="zníž. prenesená",J168,0)</f>
        <v>0</v>
      </c>
      <c r="BI168" s="103">
        <f>IF(N168="nulová",J168,0)</f>
        <v>0</v>
      </c>
      <c r="BJ168" s="17" t="s">
        <v>86</v>
      </c>
      <c r="BK168" s="103">
        <f>ROUND(I168*H168,2)</f>
        <v>0</v>
      </c>
      <c r="BL168" s="17" t="s">
        <v>160</v>
      </c>
      <c r="BM168" s="197" t="s">
        <v>211</v>
      </c>
    </row>
    <row r="169" spans="1:65" s="13" customFormat="1">
      <c r="B169" s="198"/>
      <c r="D169" s="199" t="s">
        <v>162</v>
      </c>
      <c r="E169" s="200" t="s">
        <v>1</v>
      </c>
      <c r="F169" s="201" t="s">
        <v>212</v>
      </c>
      <c r="H169" s="202">
        <v>2.5</v>
      </c>
      <c r="I169" s="203"/>
      <c r="L169" s="198"/>
      <c r="M169" s="204"/>
      <c r="N169" s="205"/>
      <c r="O169" s="205"/>
      <c r="P169" s="205"/>
      <c r="Q169" s="205"/>
      <c r="R169" s="205"/>
      <c r="S169" s="205"/>
      <c r="T169" s="206"/>
      <c r="AT169" s="200" t="s">
        <v>162</v>
      </c>
      <c r="AU169" s="200" t="s">
        <v>86</v>
      </c>
      <c r="AV169" s="13" t="s">
        <v>86</v>
      </c>
      <c r="AW169" s="13" t="s">
        <v>28</v>
      </c>
      <c r="AX169" s="13" t="s">
        <v>80</v>
      </c>
      <c r="AY169" s="200" t="s">
        <v>154</v>
      </c>
    </row>
    <row r="170" spans="1:65" s="2" customFormat="1" ht="24" customHeight="1">
      <c r="A170" s="33"/>
      <c r="B170" s="153"/>
      <c r="C170" s="185" t="s">
        <v>213</v>
      </c>
      <c r="D170" s="185" t="s">
        <v>156</v>
      </c>
      <c r="E170" s="186" t="s">
        <v>214</v>
      </c>
      <c r="F170" s="187" t="s">
        <v>215</v>
      </c>
      <c r="G170" s="188" t="s">
        <v>210</v>
      </c>
      <c r="H170" s="189">
        <v>2.5</v>
      </c>
      <c r="I170" s="190"/>
      <c r="J170" s="191">
        <f>ROUND(I170*H170,2)</f>
        <v>0</v>
      </c>
      <c r="K170" s="192"/>
      <c r="L170" s="34"/>
      <c r="M170" s="193" t="s">
        <v>1</v>
      </c>
      <c r="N170" s="194" t="s">
        <v>39</v>
      </c>
      <c r="O170" s="59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7" t="s">
        <v>160</v>
      </c>
      <c r="AT170" s="197" t="s">
        <v>156</v>
      </c>
      <c r="AU170" s="197" t="s">
        <v>86</v>
      </c>
      <c r="AY170" s="17" t="s">
        <v>154</v>
      </c>
      <c r="BE170" s="103">
        <f>IF(N170="základná",J170,0)</f>
        <v>0</v>
      </c>
      <c r="BF170" s="103">
        <f>IF(N170="znížená",J170,0)</f>
        <v>0</v>
      </c>
      <c r="BG170" s="103">
        <f>IF(N170="zákl. prenesená",J170,0)</f>
        <v>0</v>
      </c>
      <c r="BH170" s="103">
        <f>IF(N170="zníž. prenesená",J170,0)</f>
        <v>0</v>
      </c>
      <c r="BI170" s="103">
        <f>IF(N170="nulová",J170,0)</f>
        <v>0</v>
      </c>
      <c r="BJ170" s="17" t="s">
        <v>86</v>
      </c>
      <c r="BK170" s="103">
        <f>ROUND(I170*H170,2)</f>
        <v>0</v>
      </c>
      <c r="BL170" s="17" t="s">
        <v>160</v>
      </c>
      <c r="BM170" s="197" t="s">
        <v>216</v>
      </c>
    </row>
    <row r="171" spans="1:65" s="2" customFormat="1" ht="24" customHeight="1">
      <c r="A171" s="33"/>
      <c r="B171" s="153"/>
      <c r="C171" s="185" t="s">
        <v>217</v>
      </c>
      <c r="D171" s="185" t="s">
        <v>156</v>
      </c>
      <c r="E171" s="186" t="s">
        <v>218</v>
      </c>
      <c r="F171" s="187" t="s">
        <v>219</v>
      </c>
      <c r="G171" s="188" t="s">
        <v>210</v>
      </c>
      <c r="H171" s="189">
        <v>2.5</v>
      </c>
      <c r="I171" s="190"/>
      <c r="J171" s="191">
        <f>ROUND(I171*H171,2)</f>
        <v>0</v>
      </c>
      <c r="K171" s="192"/>
      <c r="L171" s="34"/>
      <c r="M171" s="193" t="s">
        <v>1</v>
      </c>
      <c r="N171" s="194" t="s">
        <v>39</v>
      </c>
      <c r="O171" s="59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7" t="s">
        <v>160</v>
      </c>
      <c r="AT171" s="197" t="s">
        <v>156</v>
      </c>
      <c r="AU171" s="197" t="s">
        <v>86</v>
      </c>
      <c r="AY171" s="17" t="s">
        <v>154</v>
      </c>
      <c r="BE171" s="103">
        <f>IF(N171="základná",J171,0)</f>
        <v>0</v>
      </c>
      <c r="BF171" s="103">
        <f>IF(N171="znížená",J171,0)</f>
        <v>0</v>
      </c>
      <c r="BG171" s="103">
        <f>IF(N171="zákl. prenesená",J171,0)</f>
        <v>0</v>
      </c>
      <c r="BH171" s="103">
        <f>IF(N171="zníž. prenesená",J171,0)</f>
        <v>0</v>
      </c>
      <c r="BI171" s="103">
        <f>IF(N171="nulová",J171,0)</f>
        <v>0</v>
      </c>
      <c r="BJ171" s="17" t="s">
        <v>86</v>
      </c>
      <c r="BK171" s="103">
        <f>ROUND(I171*H171,2)</f>
        <v>0</v>
      </c>
      <c r="BL171" s="17" t="s">
        <v>160</v>
      </c>
      <c r="BM171" s="197" t="s">
        <v>220</v>
      </c>
    </row>
    <row r="172" spans="1:65" s="13" customFormat="1">
      <c r="B172" s="198"/>
      <c r="D172" s="199" t="s">
        <v>162</v>
      </c>
      <c r="E172" s="200" t="s">
        <v>1</v>
      </c>
      <c r="F172" s="201" t="s">
        <v>221</v>
      </c>
      <c r="H172" s="202">
        <v>2.5</v>
      </c>
      <c r="I172" s="203"/>
      <c r="L172" s="198"/>
      <c r="M172" s="204"/>
      <c r="N172" s="205"/>
      <c r="O172" s="205"/>
      <c r="P172" s="205"/>
      <c r="Q172" s="205"/>
      <c r="R172" s="205"/>
      <c r="S172" s="205"/>
      <c r="T172" s="206"/>
      <c r="AT172" s="200" t="s">
        <v>162</v>
      </c>
      <c r="AU172" s="200" t="s">
        <v>86</v>
      </c>
      <c r="AV172" s="13" t="s">
        <v>86</v>
      </c>
      <c r="AW172" s="13" t="s">
        <v>28</v>
      </c>
      <c r="AX172" s="13" t="s">
        <v>80</v>
      </c>
      <c r="AY172" s="200" t="s">
        <v>154</v>
      </c>
    </row>
    <row r="173" spans="1:65" s="2" customFormat="1" ht="24" customHeight="1">
      <c r="A173" s="33"/>
      <c r="B173" s="153"/>
      <c r="C173" s="185" t="s">
        <v>222</v>
      </c>
      <c r="D173" s="185" t="s">
        <v>156</v>
      </c>
      <c r="E173" s="186" t="s">
        <v>223</v>
      </c>
      <c r="F173" s="187" t="s">
        <v>224</v>
      </c>
      <c r="G173" s="188" t="s">
        <v>210</v>
      </c>
      <c r="H173" s="189">
        <v>15.64</v>
      </c>
      <c r="I173" s="190"/>
      <c r="J173" s="191">
        <f>ROUND(I173*H173,2)</f>
        <v>0</v>
      </c>
      <c r="K173" s="192"/>
      <c r="L173" s="34"/>
      <c r="M173" s="193" t="s">
        <v>1</v>
      </c>
      <c r="N173" s="194" t="s">
        <v>39</v>
      </c>
      <c r="O173" s="59"/>
      <c r="P173" s="195">
        <f>O173*H173</f>
        <v>0</v>
      </c>
      <c r="Q173" s="195">
        <v>8.7799999999999996E-3</v>
      </c>
      <c r="R173" s="195">
        <f>Q173*H173</f>
        <v>0.1373192</v>
      </c>
      <c r="S173" s="195">
        <v>0</v>
      </c>
      <c r="T173" s="19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7" t="s">
        <v>160</v>
      </c>
      <c r="AT173" s="197" t="s">
        <v>156</v>
      </c>
      <c r="AU173" s="197" t="s">
        <v>86</v>
      </c>
      <c r="AY173" s="17" t="s">
        <v>154</v>
      </c>
      <c r="BE173" s="103">
        <f>IF(N173="základná",J173,0)</f>
        <v>0</v>
      </c>
      <c r="BF173" s="103">
        <f>IF(N173="znížená",J173,0)</f>
        <v>0</v>
      </c>
      <c r="BG173" s="103">
        <f>IF(N173="zákl. prenesená",J173,0)</f>
        <v>0</v>
      </c>
      <c r="BH173" s="103">
        <f>IF(N173="zníž. prenesená",J173,0)</f>
        <v>0</v>
      </c>
      <c r="BI173" s="103">
        <f>IF(N173="nulová",J173,0)</f>
        <v>0</v>
      </c>
      <c r="BJ173" s="17" t="s">
        <v>86</v>
      </c>
      <c r="BK173" s="103">
        <f>ROUND(I173*H173,2)</f>
        <v>0</v>
      </c>
      <c r="BL173" s="17" t="s">
        <v>160</v>
      </c>
      <c r="BM173" s="197" t="s">
        <v>225</v>
      </c>
    </row>
    <row r="174" spans="1:65" s="13" customFormat="1">
      <c r="B174" s="198"/>
      <c r="D174" s="199" t="s">
        <v>162</v>
      </c>
      <c r="E174" s="200" t="s">
        <v>1</v>
      </c>
      <c r="F174" s="201" t="s">
        <v>226</v>
      </c>
      <c r="H174" s="202">
        <v>15.64</v>
      </c>
      <c r="I174" s="203"/>
      <c r="L174" s="198"/>
      <c r="M174" s="204"/>
      <c r="N174" s="205"/>
      <c r="O174" s="205"/>
      <c r="P174" s="205"/>
      <c r="Q174" s="205"/>
      <c r="R174" s="205"/>
      <c r="S174" s="205"/>
      <c r="T174" s="206"/>
      <c r="AT174" s="200" t="s">
        <v>162</v>
      </c>
      <c r="AU174" s="200" t="s">
        <v>86</v>
      </c>
      <c r="AV174" s="13" t="s">
        <v>86</v>
      </c>
      <c r="AW174" s="13" t="s">
        <v>28</v>
      </c>
      <c r="AX174" s="13" t="s">
        <v>80</v>
      </c>
      <c r="AY174" s="200" t="s">
        <v>154</v>
      </c>
    </row>
    <row r="175" spans="1:65" s="2" customFormat="1" ht="16.5" customHeight="1">
      <c r="A175" s="33"/>
      <c r="B175" s="153"/>
      <c r="C175" s="185" t="s">
        <v>227</v>
      </c>
      <c r="D175" s="185" t="s">
        <v>156</v>
      </c>
      <c r="E175" s="186" t="s">
        <v>228</v>
      </c>
      <c r="F175" s="187" t="s">
        <v>229</v>
      </c>
      <c r="G175" s="188" t="s">
        <v>159</v>
      </c>
      <c r="H175" s="189">
        <v>0.745</v>
      </c>
      <c r="I175" s="190"/>
      <c r="J175" s="191">
        <f>ROUND(I175*H175,2)</f>
        <v>0</v>
      </c>
      <c r="K175" s="192"/>
      <c r="L175" s="34"/>
      <c r="M175" s="193" t="s">
        <v>1</v>
      </c>
      <c r="N175" s="194" t="s">
        <v>39</v>
      </c>
      <c r="O175" s="59"/>
      <c r="P175" s="195">
        <f>O175*H175</f>
        <v>0</v>
      </c>
      <c r="Q175" s="195">
        <v>2.19407</v>
      </c>
      <c r="R175" s="195">
        <f>Q175*H175</f>
        <v>1.63458215</v>
      </c>
      <c r="S175" s="195">
        <v>0</v>
      </c>
      <c r="T175" s="19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7" t="s">
        <v>160</v>
      </c>
      <c r="AT175" s="197" t="s">
        <v>156</v>
      </c>
      <c r="AU175" s="197" t="s">
        <v>86</v>
      </c>
      <c r="AY175" s="17" t="s">
        <v>154</v>
      </c>
      <c r="BE175" s="103">
        <f>IF(N175="základná",J175,0)</f>
        <v>0</v>
      </c>
      <c r="BF175" s="103">
        <f>IF(N175="znížená",J175,0)</f>
        <v>0</v>
      </c>
      <c r="BG175" s="103">
        <f>IF(N175="zákl. prenesená",J175,0)</f>
        <v>0</v>
      </c>
      <c r="BH175" s="103">
        <f>IF(N175="zníž. prenesená",J175,0)</f>
        <v>0</v>
      </c>
      <c r="BI175" s="103">
        <f>IF(N175="nulová",J175,0)</f>
        <v>0</v>
      </c>
      <c r="BJ175" s="17" t="s">
        <v>86</v>
      </c>
      <c r="BK175" s="103">
        <f>ROUND(I175*H175,2)</f>
        <v>0</v>
      </c>
      <c r="BL175" s="17" t="s">
        <v>160</v>
      </c>
      <c r="BM175" s="197" t="s">
        <v>230</v>
      </c>
    </row>
    <row r="176" spans="1:65" s="13" customFormat="1">
      <c r="B176" s="198"/>
      <c r="D176" s="199" t="s">
        <v>162</v>
      </c>
      <c r="E176" s="200" t="s">
        <v>1</v>
      </c>
      <c r="F176" s="201" t="s">
        <v>231</v>
      </c>
      <c r="H176" s="202">
        <v>0.745</v>
      </c>
      <c r="I176" s="203"/>
      <c r="L176" s="198"/>
      <c r="M176" s="204"/>
      <c r="N176" s="205"/>
      <c r="O176" s="205"/>
      <c r="P176" s="205"/>
      <c r="Q176" s="205"/>
      <c r="R176" s="205"/>
      <c r="S176" s="205"/>
      <c r="T176" s="206"/>
      <c r="AT176" s="200" t="s">
        <v>162</v>
      </c>
      <c r="AU176" s="200" t="s">
        <v>86</v>
      </c>
      <c r="AV176" s="13" t="s">
        <v>86</v>
      </c>
      <c r="AW176" s="13" t="s">
        <v>28</v>
      </c>
      <c r="AX176" s="13" t="s">
        <v>80</v>
      </c>
      <c r="AY176" s="200" t="s">
        <v>154</v>
      </c>
    </row>
    <row r="177" spans="1:65" s="2" customFormat="1" ht="24" customHeight="1">
      <c r="A177" s="33"/>
      <c r="B177" s="153"/>
      <c r="C177" s="185" t="s">
        <v>232</v>
      </c>
      <c r="D177" s="185" t="s">
        <v>156</v>
      </c>
      <c r="E177" s="186" t="s">
        <v>233</v>
      </c>
      <c r="F177" s="187" t="s">
        <v>234</v>
      </c>
      <c r="G177" s="188" t="s">
        <v>159</v>
      </c>
      <c r="H177" s="189">
        <v>1</v>
      </c>
      <c r="I177" s="190"/>
      <c r="J177" s="191">
        <f>ROUND(I177*H177,2)</f>
        <v>0</v>
      </c>
      <c r="K177" s="192"/>
      <c r="L177" s="34"/>
      <c r="M177" s="193" t="s">
        <v>1</v>
      </c>
      <c r="N177" s="194" t="s">
        <v>39</v>
      </c>
      <c r="O177" s="59"/>
      <c r="P177" s="195">
        <f>O177*H177</f>
        <v>0</v>
      </c>
      <c r="Q177" s="195">
        <v>0.71399999999999997</v>
      </c>
      <c r="R177" s="195">
        <f>Q177*H177</f>
        <v>0.71399999999999997</v>
      </c>
      <c r="S177" s="195">
        <v>0</v>
      </c>
      <c r="T177" s="19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7" t="s">
        <v>160</v>
      </c>
      <c r="AT177" s="197" t="s">
        <v>156</v>
      </c>
      <c r="AU177" s="197" t="s">
        <v>86</v>
      </c>
      <c r="AY177" s="17" t="s">
        <v>154</v>
      </c>
      <c r="BE177" s="103">
        <f>IF(N177="základná",J177,0)</f>
        <v>0</v>
      </c>
      <c r="BF177" s="103">
        <f>IF(N177="znížená",J177,0)</f>
        <v>0</v>
      </c>
      <c r="BG177" s="103">
        <f>IF(N177="zákl. prenesená",J177,0)</f>
        <v>0</v>
      </c>
      <c r="BH177" s="103">
        <f>IF(N177="zníž. prenesená",J177,0)</f>
        <v>0</v>
      </c>
      <c r="BI177" s="103">
        <f>IF(N177="nulová",J177,0)</f>
        <v>0</v>
      </c>
      <c r="BJ177" s="17" t="s">
        <v>86</v>
      </c>
      <c r="BK177" s="103">
        <f>ROUND(I177*H177,2)</f>
        <v>0</v>
      </c>
      <c r="BL177" s="17" t="s">
        <v>160</v>
      </c>
      <c r="BM177" s="197" t="s">
        <v>235</v>
      </c>
    </row>
    <row r="178" spans="1:65" s="12" customFormat="1" ht="22.9" customHeight="1">
      <c r="B178" s="172"/>
      <c r="D178" s="173" t="s">
        <v>72</v>
      </c>
      <c r="E178" s="183" t="s">
        <v>173</v>
      </c>
      <c r="F178" s="183" t="s">
        <v>236</v>
      </c>
      <c r="I178" s="175"/>
      <c r="J178" s="184">
        <f>BK178</f>
        <v>0</v>
      </c>
      <c r="L178" s="172"/>
      <c r="M178" s="177"/>
      <c r="N178" s="178"/>
      <c r="O178" s="178"/>
      <c r="P178" s="179">
        <f>SUM(P179:P188)</f>
        <v>0</v>
      </c>
      <c r="Q178" s="178"/>
      <c r="R178" s="179">
        <f>SUM(R179:R188)</f>
        <v>18.0523755</v>
      </c>
      <c r="S178" s="178"/>
      <c r="T178" s="180">
        <f>SUM(T179:T188)</f>
        <v>0</v>
      </c>
      <c r="AR178" s="173" t="s">
        <v>80</v>
      </c>
      <c r="AT178" s="181" t="s">
        <v>72</v>
      </c>
      <c r="AU178" s="181" t="s">
        <v>80</v>
      </c>
      <c r="AY178" s="173" t="s">
        <v>154</v>
      </c>
      <c r="BK178" s="182">
        <f>SUM(BK179:BK188)</f>
        <v>0</v>
      </c>
    </row>
    <row r="179" spans="1:65" s="2" customFormat="1" ht="16.5" customHeight="1">
      <c r="A179" s="33"/>
      <c r="B179" s="153"/>
      <c r="C179" s="185" t="s">
        <v>237</v>
      </c>
      <c r="D179" s="185" t="s">
        <v>156</v>
      </c>
      <c r="E179" s="186" t="s">
        <v>238</v>
      </c>
      <c r="F179" s="187" t="s">
        <v>239</v>
      </c>
      <c r="G179" s="188" t="s">
        <v>159</v>
      </c>
      <c r="H179" s="189">
        <v>3</v>
      </c>
      <c r="I179" s="190"/>
      <c r="J179" s="191">
        <f>ROUND(I179*H179,2)</f>
        <v>0</v>
      </c>
      <c r="K179" s="192"/>
      <c r="L179" s="34"/>
      <c r="M179" s="193" t="s">
        <v>1</v>
      </c>
      <c r="N179" s="194" t="s">
        <v>39</v>
      </c>
      <c r="O179" s="59"/>
      <c r="P179" s="195">
        <f>O179*H179</f>
        <v>0</v>
      </c>
      <c r="Q179" s="195">
        <v>3.12039</v>
      </c>
      <c r="R179" s="195">
        <f>Q179*H179</f>
        <v>9.3611699999999995</v>
      </c>
      <c r="S179" s="195">
        <v>0</v>
      </c>
      <c r="T179" s="19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7" t="s">
        <v>160</v>
      </c>
      <c r="AT179" s="197" t="s">
        <v>156</v>
      </c>
      <c r="AU179" s="197" t="s">
        <v>86</v>
      </c>
      <c r="AY179" s="17" t="s">
        <v>154</v>
      </c>
      <c r="BE179" s="103">
        <f>IF(N179="základná",J179,0)</f>
        <v>0</v>
      </c>
      <c r="BF179" s="103">
        <f>IF(N179="znížená",J179,0)</f>
        <v>0</v>
      </c>
      <c r="BG179" s="103">
        <f>IF(N179="zákl. prenesená",J179,0)</f>
        <v>0</v>
      </c>
      <c r="BH179" s="103">
        <f>IF(N179="zníž. prenesená",J179,0)</f>
        <v>0</v>
      </c>
      <c r="BI179" s="103">
        <f>IF(N179="nulová",J179,0)</f>
        <v>0</v>
      </c>
      <c r="BJ179" s="17" t="s">
        <v>86</v>
      </c>
      <c r="BK179" s="103">
        <f>ROUND(I179*H179,2)</f>
        <v>0</v>
      </c>
      <c r="BL179" s="17" t="s">
        <v>160</v>
      </c>
      <c r="BM179" s="197" t="s">
        <v>240</v>
      </c>
    </row>
    <row r="180" spans="1:65" s="2" customFormat="1" ht="16.5" customHeight="1">
      <c r="A180" s="33"/>
      <c r="B180" s="153"/>
      <c r="C180" s="185" t="s">
        <v>241</v>
      </c>
      <c r="D180" s="185" t="s">
        <v>156</v>
      </c>
      <c r="E180" s="186" t="s">
        <v>242</v>
      </c>
      <c r="F180" s="187" t="s">
        <v>243</v>
      </c>
      <c r="G180" s="188" t="s">
        <v>159</v>
      </c>
      <c r="H180" s="189">
        <v>1.4</v>
      </c>
      <c r="I180" s="190"/>
      <c r="J180" s="191">
        <f>ROUND(I180*H180,2)</f>
        <v>0</v>
      </c>
      <c r="K180" s="192"/>
      <c r="L180" s="34"/>
      <c r="M180" s="193" t="s">
        <v>1</v>
      </c>
      <c r="N180" s="194" t="s">
        <v>39</v>
      </c>
      <c r="O180" s="59"/>
      <c r="P180" s="195">
        <f>O180*H180</f>
        <v>0</v>
      </c>
      <c r="Q180" s="195">
        <v>3.12039</v>
      </c>
      <c r="R180" s="195">
        <f>Q180*H180</f>
        <v>4.3685459999999994</v>
      </c>
      <c r="S180" s="195">
        <v>0</v>
      </c>
      <c r="T180" s="19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7" t="s">
        <v>160</v>
      </c>
      <c r="AT180" s="197" t="s">
        <v>156</v>
      </c>
      <c r="AU180" s="197" t="s">
        <v>86</v>
      </c>
      <c r="AY180" s="17" t="s">
        <v>154</v>
      </c>
      <c r="BE180" s="103">
        <f>IF(N180="základná",J180,0)</f>
        <v>0</v>
      </c>
      <c r="BF180" s="103">
        <f>IF(N180="znížená",J180,0)</f>
        <v>0</v>
      </c>
      <c r="BG180" s="103">
        <f>IF(N180="zákl. prenesená",J180,0)</f>
        <v>0</v>
      </c>
      <c r="BH180" s="103">
        <f>IF(N180="zníž. prenesená",J180,0)</f>
        <v>0</v>
      </c>
      <c r="BI180" s="103">
        <f>IF(N180="nulová",J180,0)</f>
        <v>0</v>
      </c>
      <c r="BJ180" s="17" t="s">
        <v>86</v>
      </c>
      <c r="BK180" s="103">
        <f>ROUND(I180*H180,2)</f>
        <v>0</v>
      </c>
      <c r="BL180" s="17" t="s">
        <v>160</v>
      </c>
      <c r="BM180" s="197" t="s">
        <v>244</v>
      </c>
    </row>
    <row r="181" spans="1:65" s="13" customFormat="1">
      <c r="B181" s="198"/>
      <c r="D181" s="199" t="s">
        <v>162</v>
      </c>
      <c r="E181" s="200" t="s">
        <v>1</v>
      </c>
      <c r="F181" s="201" t="s">
        <v>245</v>
      </c>
      <c r="H181" s="202">
        <v>1.4</v>
      </c>
      <c r="I181" s="203"/>
      <c r="L181" s="198"/>
      <c r="M181" s="204"/>
      <c r="N181" s="205"/>
      <c r="O181" s="205"/>
      <c r="P181" s="205"/>
      <c r="Q181" s="205"/>
      <c r="R181" s="205"/>
      <c r="S181" s="205"/>
      <c r="T181" s="206"/>
      <c r="AT181" s="200" t="s">
        <v>162</v>
      </c>
      <c r="AU181" s="200" t="s">
        <v>86</v>
      </c>
      <c r="AV181" s="13" t="s">
        <v>86</v>
      </c>
      <c r="AW181" s="13" t="s">
        <v>28</v>
      </c>
      <c r="AX181" s="13" t="s">
        <v>80</v>
      </c>
      <c r="AY181" s="200" t="s">
        <v>154</v>
      </c>
    </row>
    <row r="182" spans="1:65" s="2" customFormat="1" ht="16.5" customHeight="1">
      <c r="A182" s="33"/>
      <c r="B182" s="153"/>
      <c r="C182" s="185" t="s">
        <v>246</v>
      </c>
      <c r="D182" s="185" t="s">
        <v>156</v>
      </c>
      <c r="E182" s="186" t="s">
        <v>247</v>
      </c>
      <c r="F182" s="187" t="s">
        <v>248</v>
      </c>
      <c r="G182" s="188" t="s">
        <v>159</v>
      </c>
      <c r="H182" s="189">
        <v>0.5</v>
      </c>
      <c r="I182" s="190"/>
      <c r="J182" s="191">
        <f>ROUND(I182*H182,2)</f>
        <v>0</v>
      </c>
      <c r="K182" s="192"/>
      <c r="L182" s="34"/>
      <c r="M182" s="193" t="s">
        <v>1</v>
      </c>
      <c r="N182" s="194" t="s">
        <v>39</v>
      </c>
      <c r="O182" s="59"/>
      <c r="P182" s="195">
        <f>O182*H182</f>
        <v>0</v>
      </c>
      <c r="Q182" s="195">
        <v>3.12039</v>
      </c>
      <c r="R182" s="195">
        <f>Q182*H182</f>
        <v>1.560195</v>
      </c>
      <c r="S182" s="195">
        <v>0</v>
      </c>
      <c r="T182" s="19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7" t="s">
        <v>160</v>
      </c>
      <c r="AT182" s="197" t="s">
        <v>156</v>
      </c>
      <c r="AU182" s="197" t="s">
        <v>86</v>
      </c>
      <c r="AY182" s="17" t="s">
        <v>154</v>
      </c>
      <c r="BE182" s="103">
        <f>IF(N182="základná",J182,0)</f>
        <v>0</v>
      </c>
      <c r="BF182" s="103">
        <f>IF(N182="znížená",J182,0)</f>
        <v>0</v>
      </c>
      <c r="BG182" s="103">
        <f>IF(N182="zákl. prenesená",J182,0)</f>
        <v>0</v>
      </c>
      <c r="BH182" s="103">
        <f>IF(N182="zníž. prenesená",J182,0)</f>
        <v>0</v>
      </c>
      <c r="BI182" s="103">
        <f>IF(N182="nulová",J182,0)</f>
        <v>0</v>
      </c>
      <c r="BJ182" s="17" t="s">
        <v>86</v>
      </c>
      <c r="BK182" s="103">
        <f>ROUND(I182*H182,2)</f>
        <v>0</v>
      </c>
      <c r="BL182" s="17" t="s">
        <v>160</v>
      </c>
      <c r="BM182" s="197" t="s">
        <v>249</v>
      </c>
    </row>
    <row r="183" spans="1:65" s="13" customFormat="1">
      <c r="B183" s="198"/>
      <c r="D183" s="199" t="s">
        <v>162</v>
      </c>
      <c r="E183" s="200" t="s">
        <v>1</v>
      </c>
      <c r="F183" s="201" t="s">
        <v>250</v>
      </c>
      <c r="H183" s="202">
        <v>0.5</v>
      </c>
      <c r="I183" s="203"/>
      <c r="L183" s="198"/>
      <c r="M183" s="204"/>
      <c r="N183" s="205"/>
      <c r="O183" s="205"/>
      <c r="P183" s="205"/>
      <c r="Q183" s="205"/>
      <c r="R183" s="205"/>
      <c r="S183" s="205"/>
      <c r="T183" s="206"/>
      <c r="AT183" s="200" t="s">
        <v>162</v>
      </c>
      <c r="AU183" s="200" t="s">
        <v>86</v>
      </c>
      <c r="AV183" s="13" t="s">
        <v>86</v>
      </c>
      <c r="AW183" s="13" t="s">
        <v>28</v>
      </c>
      <c r="AX183" s="13" t="s">
        <v>80</v>
      </c>
      <c r="AY183" s="200" t="s">
        <v>154</v>
      </c>
    </row>
    <row r="184" spans="1:65" s="2" customFormat="1" ht="16.5" customHeight="1">
      <c r="A184" s="33"/>
      <c r="B184" s="153"/>
      <c r="C184" s="185" t="s">
        <v>251</v>
      </c>
      <c r="D184" s="185" t="s">
        <v>156</v>
      </c>
      <c r="E184" s="186" t="s">
        <v>252</v>
      </c>
      <c r="F184" s="187" t="s">
        <v>253</v>
      </c>
      <c r="G184" s="188" t="s">
        <v>193</v>
      </c>
      <c r="H184" s="189">
        <v>0.01</v>
      </c>
      <c r="I184" s="190"/>
      <c r="J184" s="191">
        <f>ROUND(I184*H184,2)</f>
        <v>0</v>
      </c>
      <c r="K184" s="192"/>
      <c r="L184" s="34"/>
      <c r="M184" s="193" t="s">
        <v>1</v>
      </c>
      <c r="N184" s="194" t="s">
        <v>39</v>
      </c>
      <c r="O184" s="59"/>
      <c r="P184" s="195">
        <f>O184*H184</f>
        <v>0</v>
      </c>
      <c r="Q184" s="195">
        <v>1.01145</v>
      </c>
      <c r="R184" s="195">
        <f>Q184*H184</f>
        <v>1.01145E-2</v>
      </c>
      <c r="S184" s="195">
        <v>0</v>
      </c>
      <c r="T184" s="19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7" t="s">
        <v>160</v>
      </c>
      <c r="AT184" s="197" t="s">
        <v>156</v>
      </c>
      <c r="AU184" s="197" t="s">
        <v>86</v>
      </c>
      <c r="AY184" s="17" t="s">
        <v>154</v>
      </c>
      <c r="BE184" s="103">
        <f>IF(N184="základná",J184,0)</f>
        <v>0</v>
      </c>
      <c r="BF184" s="103">
        <f>IF(N184="znížená",J184,0)</f>
        <v>0</v>
      </c>
      <c r="BG184" s="103">
        <f>IF(N184="zákl. prenesená",J184,0)</f>
        <v>0</v>
      </c>
      <c r="BH184" s="103">
        <f>IF(N184="zníž. prenesená",J184,0)</f>
        <v>0</v>
      </c>
      <c r="BI184" s="103">
        <f>IF(N184="nulová",J184,0)</f>
        <v>0</v>
      </c>
      <c r="BJ184" s="17" t="s">
        <v>86</v>
      </c>
      <c r="BK184" s="103">
        <f>ROUND(I184*H184,2)</f>
        <v>0</v>
      </c>
      <c r="BL184" s="17" t="s">
        <v>160</v>
      </c>
      <c r="BM184" s="197" t="s">
        <v>254</v>
      </c>
    </row>
    <row r="185" spans="1:65" s="2" customFormat="1" ht="24" customHeight="1">
      <c r="A185" s="33"/>
      <c r="B185" s="153"/>
      <c r="C185" s="185" t="s">
        <v>7</v>
      </c>
      <c r="D185" s="185" t="s">
        <v>156</v>
      </c>
      <c r="E185" s="186" t="s">
        <v>255</v>
      </c>
      <c r="F185" s="187" t="s">
        <v>256</v>
      </c>
      <c r="G185" s="188" t="s">
        <v>210</v>
      </c>
      <c r="H185" s="189">
        <v>10</v>
      </c>
      <c r="I185" s="190"/>
      <c r="J185" s="191">
        <f>ROUND(I185*H185,2)</f>
        <v>0</v>
      </c>
      <c r="K185" s="192"/>
      <c r="L185" s="34"/>
      <c r="M185" s="193" t="s">
        <v>1</v>
      </c>
      <c r="N185" s="194" t="s">
        <v>39</v>
      </c>
      <c r="O185" s="59"/>
      <c r="P185" s="195">
        <f>O185*H185</f>
        <v>0</v>
      </c>
      <c r="Q185" s="195">
        <v>2.9059999999999999E-2</v>
      </c>
      <c r="R185" s="195">
        <f>Q185*H185</f>
        <v>0.29059999999999997</v>
      </c>
      <c r="S185" s="195">
        <v>0</v>
      </c>
      <c r="T185" s="19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7" t="s">
        <v>160</v>
      </c>
      <c r="AT185" s="197" t="s">
        <v>156</v>
      </c>
      <c r="AU185" s="197" t="s">
        <v>86</v>
      </c>
      <c r="AY185" s="17" t="s">
        <v>154</v>
      </c>
      <c r="BE185" s="103">
        <f>IF(N185="základná",J185,0)</f>
        <v>0</v>
      </c>
      <c r="BF185" s="103">
        <f>IF(N185="znížená",J185,0)</f>
        <v>0</v>
      </c>
      <c r="BG185" s="103">
        <f>IF(N185="zákl. prenesená",J185,0)</f>
        <v>0</v>
      </c>
      <c r="BH185" s="103">
        <f>IF(N185="zníž. prenesená",J185,0)</f>
        <v>0</v>
      </c>
      <c r="BI185" s="103">
        <f>IF(N185="nulová",J185,0)</f>
        <v>0</v>
      </c>
      <c r="BJ185" s="17" t="s">
        <v>86</v>
      </c>
      <c r="BK185" s="103">
        <f>ROUND(I185*H185,2)</f>
        <v>0</v>
      </c>
      <c r="BL185" s="17" t="s">
        <v>160</v>
      </c>
      <c r="BM185" s="197" t="s">
        <v>257</v>
      </c>
    </row>
    <row r="186" spans="1:65" s="13" customFormat="1">
      <c r="B186" s="198"/>
      <c r="D186" s="199" t="s">
        <v>162</v>
      </c>
      <c r="E186" s="200" t="s">
        <v>1</v>
      </c>
      <c r="F186" s="201" t="s">
        <v>258</v>
      </c>
      <c r="H186" s="202">
        <v>10</v>
      </c>
      <c r="I186" s="203"/>
      <c r="L186" s="198"/>
      <c r="M186" s="204"/>
      <c r="N186" s="205"/>
      <c r="O186" s="205"/>
      <c r="P186" s="205"/>
      <c r="Q186" s="205"/>
      <c r="R186" s="205"/>
      <c r="S186" s="205"/>
      <c r="T186" s="206"/>
      <c r="AT186" s="200" t="s">
        <v>162</v>
      </c>
      <c r="AU186" s="200" t="s">
        <v>86</v>
      </c>
      <c r="AV186" s="13" t="s">
        <v>86</v>
      </c>
      <c r="AW186" s="13" t="s">
        <v>28</v>
      </c>
      <c r="AX186" s="13" t="s">
        <v>80</v>
      </c>
      <c r="AY186" s="200" t="s">
        <v>154</v>
      </c>
    </row>
    <row r="187" spans="1:65" s="2" customFormat="1" ht="16.5" customHeight="1">
      <c r="A187" s="33"/>
      <c r="B187" s="153"/>
      <c r="C187" s="185" t="s">
        <v>259</v>
      </c>
      <c r="D187" s="185" t="s">
        <v>156</v>
      </c>
      <c r="E187" s="186" t="s">
        <v>260</v>
      </c>
      <c r="F187" s="187" t="s">
        <v>261</v>
      </c>
      <c r="G187" s="188" t="s">
        <v>159</v>
      </c>
      <c r="H187" s="189">
        <v>1</v>
      </c>
      <c r="I187" s="190"/>
      <c r="J187" s="191">
        <f>ROUND(I187*H187,2)</f>
        <v>0</v>
      </c>
      <c r="K187" s="192"/>
      <c r="L187" s="34"/>
      <c r="M187" s="193" t="s">
        <v>1</v>
      </c>
      <c r="N187" s="194" t="s">
        <v>39</v>
      </c>
      <c r="O187" s="59"/>
      <c r="P187" s="195">
        <f>O187*H187</f>
        <v>0</v>
      </c>
      <c r="Q187" s="195">
        <v>2.4617499999999999</v>
      </c>
      <c r="R187" s="195">
        <f>Q187*H187</f>
        <v>2.4617499999999999</v>
      </c>
      <c r="S187" s="195">
        <v>0</v>
      </c>
      <c r="T187" s="19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7" t="s">
        <v>160</v>
      </c>
      <c r="AT187" s="197" t="s">
        <v>156</v>
      </c>
      <c r="AU187" s="197" t="s">
        <v>86</v>
      </c>
      <c r="AY187" s="17" t="s">
        <v>154</v>
      </c>
      <c r="BE187" s="103">
        <f>IF(N187="základná",J187,0)</f>
        <v>0</v>
      </c>
      <c r="BF187" s="103">
        <f>IF(N187="znížená",J187,0)</f>
        <v>0</v>
      </c>
      <c r="BG187" s="103">
        <f>IF(N187="zákl. prenesená",J187,0)</f>
        <v>0</v>
      </c>
      <c r="BH187" s="103">
        <f>IF(N187="zníž. prenesená",J187,0)</f>
        <v>0</v>
      </c>
      <c r="BI187" s="103">
        <f>IF(N187="nulová",J187,0)</f>
        <v>0</v>
      </c>
      <c r="BJ187" s="17" t="s">
        <v>86</v>
      </c>
      <c r="BK187" s="103">
        <f>ROUND(I187*H187,2)</f>
        <v>0</v>
      </c>
      <c r="BL187" s="17" t="s">
        <v>160</v>
      </c>
      <c r="BM187" s="197" t="s">
        <v>262</v>
      </c>
    </row>
    <row r="188" spans="1:65" s="13" customFormat="1">
      <c r="B188" s="198"/>
      <c r="D188" s="199" t="s">
        <v>162</v>
      </c>
      <c r="E188" s="200" t="s">
        <v>1</v>
      </c>
      <c r="F188" s="201" t="s">
        <v>263</v>
      </c>
      <c r="H188" s="202">
        <v>1</v>
      </c>
      <c r="I188" s="203"/>
      <c r="L188" s="198"/>
      <c r="M188" s="204"/>
      <c r="N188" s="205"/>
      <c r="O188" s="205"/>
      <c r="P188" s="205"/>
      <c r="Q188" s="205"/>
      <c r="R188" s="205"/>
      <c r="S188" s="205"/>
      <c r="T188" s="206"/>
      <c r="AT188" s="200" t="s">
        <v>162</v>
      </c>
      <c r="AU188" s="200" t="s">
        <v>86</v>
      </c>
      <c r="AV188" s="13" t="s">
        <v>86</v>
      </c>
      <c r="AW188" s="13" t="s">
        <v>28</v>
      </c>
      <c r="AX188" s="13" t="s">
        <v>80</v>
      </c>
      <c r="AY188" s="200" t="s">
        <v>154</v>
      </c>
    </row>
    <row r="189" spans="1:65" s="12" customFormat="1" ht="22.9" customHeight="1">
      <c r="B189" s="172"/>
      <c r="D189" s="173" t="s">
        <v>72</v>
      </c>
      <c r="E189" s="183" t="s">
        <v>185</v>
      </c>
      <c r="F189" s="183" t="s">
        <v>264</v>
      </c>
      <c r="I189" s="175"/>
      <c r="J189" s="184">
        <f>BK189</f>
        <v>0</v>
      </c>
      <c r="L189" s="172"/>
      <c r="M189" s="177"/>
      <c r="N189" s="178"/>
      <c r="O189" s="178"/>
      <c r="P189" s="179">
        <f>SUM(P190:P215)</f>
        <v>0</v>
      </c>
      <c r="Q189" s="178"/>
      <c r="R189" s="179">
        <f>SUM(R190:R215)</f>
        <v>36.704105999999996</v>
      </c>
      <c r="S189" s="178"/>
      <c r="T189" s="180">
        <f>SUM(T190:T215)</f>
        <v>0</v>
      </c>
      <c r="AR189" s="173" t="s">
        <v>80</v>
      </c>
      <c r="AT189" s="181" t="s">
        <v>72</v>
      </c>
      <c r="AU189" s="181" t="s">
        <v>80</v>
      </c>
      <c r="AY189" s="173" t="s">
        <v>154</v>
      </c>
      <c r="BK189" s="182">
        <f>SUM(BK190:BK215)</f>
        <v>0</v>
      </c>
    </row>
    <row r="190" spans="1:65" s="2" customFormat="1" ht="24" customHeight="1">
      <c r="A190" s="33"/>
      <c r="B190" s="153"/>
      <c r="C190" s="185" t="s">
        <v>265</v>
      </c>
      <c r="D190" s="185" t="s">
        <v>156</v>
      </c>
      <c r="E190" s="186" t="s">
        <v>266</v>
      </c>
      <c r="F190" s="187" t="s">
        <v>267</v>
      </c>
      <c r="G190" s="188" t="s">
        <v>210</v>
      </c>
      <c r="H190" s="189">
        <v>10</v>
      </c>
      <c r="I190" s="190"/>
      <c r="J190" s="191">
        <f>ROUND(I190*H190,2)</f>
        <v>0</v>
      </c>
      <c r="K190" s="192"/>
      <c r="L190" s="34"/>
      <c r="M190" s="193" t="s">
        <v>1</v>
      </c>
      <c r="N190" s="194" t="s">
        <v>39</v>
      </c>
      <c r="O190" s="59"/>
      <c r="P190" s="195">
        <f>O190*H190</f>
        <v>0</v>
      </c>
      <c r="Q190" s="195">
        <v>4.9300000000000004E-3</v>
      </c>
      <c r="R190" s="195">
        <f>Q190*H190</f>
        <v>4.9300000000000004E-2</v>
      </c>
      <c r="S190" s="195">
        <v>0</v>
      </c>
      <c r="T190" s="19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7" t="s">
        <v>160</v>
      </c>
      <c r="AT190" s="197" t="s">
        <v>156</v>
      </c>
      <c r="AU190" s="197" t="s">
        <v>86</v>
      </c>
      <c r="AY190" s="17" t="s">
        <v>154</v>
      </c>
      <c r="BE190" s="103">
        <f>IF(N190="základná",J190,0)</f>
        <v>0</v>
      </c>
      <c r="BF190" s="103">
        <f>IF(N190="znížená",J190,0)</f>
        <v>0</v>
      </c>
      <c r="BG190" s="103">
        <f>IF(N190="zákl. prenesená",J190,0)</f>
        <v>0</v>
      </c>
      <c r="BH190" s="103">
        <f>IF(N190="zníž. prenesená",J190,0)</f>
        <v>0</v>
      </c>
      <c r="BI190" s="103">
        <f>IF(N190="nulová",J190,0)</f>
        <v>0</v>
      </c>
      <c r="BJ190" s="17" t="s">
        <v>86</v>
      </c>
      <c r="BK190" s="103">
        <f>ROUND(I190*H190,2)</f>
        <v>0</v>
      </c>
      <c r="BL190" s="17" t="s">
        <v>160</v>
      </c>
      <c r="BM190" s="197" t="s">
        <v>268</v>
      </c>
    </row>
    <row r="191" spans="1:65" s="13" customFormat="1">
      <c r="B191" s="198"/>
      <c r="D191" s="199" t="s">
        <v>162</v>
      </c>
      <c r="E191" s="200" t="s">
        <v>1</v>
      </c>
      <c r="F191" s="201" t="s">
        <v>258</v>
      </c>
      <c r="H191" s="202">
        <v>10</v>
      </c>
      <c r="I191" s="203"/>
      <c r="L191" s="198"/>
      <c r="M191" s="204"/>
      <c r="N191" s="205"/>
      <c r="O191" s="205"/>
      <c r="P191" s="205"/>
      <c r="Q191" s="205"/>
      <c r="R191" s="205"/>
      <c r="S191" s="205"/>
      <c r="T191" s="206"/>
      <c r="AT191" s="200" t="s">
        <v>162</v>
      </c>
      <c r="AU191" s="200" t="s">
        <v>86</v>
      </c>
      <c r="AV191" s="13" t="s">
        <v>86</v>
      </c>
      <c r="AW191" s="13" t="s">
        <v>28</v>
      </c>
      <c r="AX191" s="13" t="s">
        <v>80</v>
      </c>
      <c r="AY191" s="200" t="s">
        <v>154</v>
      </c>
    </row>
    <row r="192" spans="1:65" s="2" customFormat="1" ht="24" customHeight="1">
      <c r="A192" s="33"/>
      <c r="B192" s="153"/>
      <c r="C192" s="185" t="s">
        <v>269</v>
      </c>
      <c r="D192" s="185" t="s">
        <v>156</v>
      </c>
      <c r="E192" s="186" t="s">
        <v>270</v>
      </c>
      <c r="F192" s="187" t="s">
        <v>271</v>
      </c>
      <c r="G192" s="188" t="s">
        <v>210</v>
      </c>
      <c r="H192" s="189">
        <v>10</v>
      </c>
      <c r="I192" s="190"/>
      <c r="J192" s="191">
        <f>ROUND(I192*H192,2)</f>
        <v>0</v>
      </c>
      <c r="K192" s="192"/>
      <c r="L192" s="34"/>
      <c r="M192" s="193" t="s">
        <v>1</v>
      </c>
      <c r="N192" s="194" t="s">
        <v>39</v>
      </c>
      <c r="O192" s="59"/>
      <c r="P192" s="195">
        <f>O192*H192</f>
        <v>0</v>
      </c>
      <c r="Q192" s="195">
        <v>3.15E-2</v>
      </c>
      <c r="R192" s="195">
        <f>Q192*H192</f>
        <v>0.315</v>
      </c>
      <c r="S192" s="195">
        <v>0</v>
      </c>
      <c r="T192" s="19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7" t="s">
        <v>160</v>
      </c>
      <c r="AT192" s="197" t="s">
        <v>156</v>
      </c>
      <c r="AU192" s="197" t="s">
        <v>86</v>
      </c>
      <c r="AY192" s="17" t="s">
        <v>154</v>
      </c>
      <c r="BE192" s="103">
        <f>IF(N192="základná",J192,0)</f>
        <v>0</v>
      </c>
      <c r="BF192" s="103">
        <f>IF(N192="znížená",J192,0)</f>
        <v>0</v>
      </c>
      <c r="BG192" s="103">
        <f>IF(N192="zákl. prenesená",J192,0)</f>
        <v>0</v>
      </c>
      <c r="BH192" s="103">
        <f>IF(N192="zníž. prenesená",J192,0)</f>
        <v>0</v>
      </c>
      <c r="BI192" s="103">
        <f>IF(N192="nulová",J192,0)</f>
        <v>0</v>
      </c>
      <c r="BJ192" s="17" t="s">
        <v>86</v>
      </c>
      <c r="BK192" s="103">
        <f>ROUND(I192*H192,2)</f>
        <v>0</v>
      </c>
      <c r="BL192" s="17" t="s">
        <v>160</v>
      </c>
      <c r="BM192" s="197" t="s">
        <v>272</v>
      </c>
    </row>
    <row r="193" spans="1:65" s="13" customFormat="1">
      <c r="B193" s="198"/>
      <c r="D193" s="199" t="s">
        <v>162</v>
      </c>
      <c r="E193" s="200" t="s">
        <v>1</v>
      </c>
      <c r="F193" s="201" t="s">
        <v>258</v>
      </c>
      <c r="H193" s="202">
        <v>10</v>
      </c>
      <c r="I193" s="203"/>
      <c r="L193" s="198"/>
      <c r="M193" s="204"/>
      <c r="N193" s="205"/>
      <c r="O193" s="205"/>
      <c r="P193" s="205"/>
      <c r="Q193" s="205"/>
      <c r="R193" s="205"/>
      <c r="S193" s="205"/>
      <c r="T193" s="206"/>
      <c r="AT193" s="200" t="s">
        <v>162</v>
      </c>
      <c r="AU193" s="200" t="s">
        <v>86</v>
      </c>
      <c r="AV193" s="13" t="s">
        <v>86</v>
      </c>
      <c r="AW193" s="13" t="s">
        <v>28</v>
      </c>
      <c r="AX193" s="13" t="s">
        <v>80</v>
      </c>
      <c r="AY193" s="200" t="s">
        <v>154</v>
      </c>
    </row>
    <row r="194" spans="1:65" s="2" customFormat="1" ht="24" customHeight="1">
      <c r="A194" s="33"/>
      <c r="B194" s="153"/>
      <c r="C194" s="185" t="s">
        <v>273</v>
      </c>
      <c r="D194" s="185" t="s">
        <v>156</v>
      </c>
      <c r="E194" s="186" t="s">
        <v>274</v>
      </c>
      <c r="F194" s="187" t="s">
        <v>275</v>
      </c>
      <c r="G194" s="188" t="s">
        <v>210</v>
      </c>
      <c r="H194" s="189">
        <v>10</v>
      </c>
      <c r="I194" s="190"/>
      <c r="J194" s="191">
        <f>ROUND(I194*H194,2)</f>
        <v>0</v>
      </c>
      <c r="K194" s="192"/>
      <c r="L194" s="34"/>
      <c r="M194" s="193" t="s">
        <v>1</v>
      </c>
      <c r="N194" s="194" t="s">
        <v>39</v>
      </c>
      <c r="O194" s="59"/>
      <c r="P194" s="195">
        <f>O194*H194</f>
        <v>0</v>
      </c>
      <c r="Q194" s="195">
        <v>7.8799999999999999E-3</v>
      </c>
      <c r="R194" s="195">
        <f>Q194*H194</f>
        <v>7.8799999999999995E-2</v>
      </c>
      <c r="S194" s="195">
        <v>0</v>
      </c>
      <c r="T194" s="196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7" t="s">
        <v>160</v>
      </c>
      <c r="AT194" s="197" t="s">
        <v>156</v>
      </c>
      <c r="AU194" s="197" t="s">
        <v>86</v>
      </c>
      <c r="AY194" s="17" t="s">
        <v>154</v>
      </c>
      <c r="BE194" s="103">
        <f>IF(N194="základná",J194,0)</f>
        <v>0</v>
      </c>
      <c r="BF194" s="103">
        <f>IF(N194="znížená",J194,0)</f>
        <v>0</v>
      </c>
      <c r="BG194" s="103">
        <f>IF(N194="zákl. prenesená",J194,0)</f>
        <v>0</v>
      </c>
      <c r="BH194" s="103">
        <f>IF(N194="zníž. prenesená",J194,0)</f>
        <v>0</v>
      </c>
      <c r="BI194" s="103">
        <f>IF(N194="nulová",J194,0)</f>
        <v>0</v>
      </c>
      <c r="BJ194" s="17" t="s">
        <v>86</v>
      </c>
      <c r="BK194" s="103">
        <f>ROUND(I194*H194,2)</f>
        <v>0</v>
      </c>
      <c r="BL194" s="17" t="s">
        <v>160</v>
      </c>
      <c r="BM194" s="197" t="s">
        <v>276</v>
      </c>
    </row>
    <row r="195" spans="1:65" s="13" customFormat="1">
      <c r="B195" s="198"/>
      <c r="D195" s="199" t="s">
        <v>162</v>
      </c>
      <c r="E195" s="200" t="s">
        <v>1</v>
      </c>
      <c r="F195" s="201" t="s">
        <v>258</v>
      </c>
      <c r="H195" s="202">
        <v>10</v>
      </c>
      <c r="I195" s="203"/>
      <c r="L195" s="198"/>
      <c r="M195" s="204"/>
      <c r="N195" s="205"/>
      <c r="O195" s="205"/>
      <c r="P195" s="205"/>
      <c r="Q195" s="205"/>
      <c r="R195" s="205"/>
      <c r="S195" s="205"/>
      <c r="T195" s="206"/>
      <c r="AT195" s="200" t="s">
        <v>162</v>
      </c>
      <c r="AU195" s="200" t="s">
        <v>86</v>
      </c>
      <c r="AV195" s="13" t="s">
        <v>86</v>
      </c>
      <c r="AW195" s="13" t="s">
        <v>28</v>
      </c>
      <c r="AX195" s="13" t="s">
        <v>80</v>
      </c>
      <c r="AY195" s="200" t="s">
        <v>154</v>
      </c>
    </row>
    <row r="196" spans="1:65" s="2" customFormat="1" ht="16.5" customHeight="1">
      <c r="A196" s="33"/>
      <c r="B196" s="153"/>
      <c r="C196" s="185" t="s">
        <v>277</v>
      </c>
      <c r="D196" s="185" t="s">
        <v>156</v>
      </c>
      <c r="E196" s="186" t="s">
        <v>278</v>
      </c>
      <c r="F196" s="187" t="s">
        <v>279</v>
      </c>
      <c r="G196" s="188" t="s">
        <v>210</v>
      </c>
      <c r="H196" s="189">
        <v>10</v>
      </c>
      <c r="I196" s="190"/>
      <c r="J196" s="191">
        <f>ROUND(I196*H196,2)</f>
        <v>0</v>
      </c>
      <c r="K196" s="192"/>
      <c r="L196" s="34"/>
      <c r="M196" s="193" t="s">
        <v>1</v>
      </c>
      <c r="N196" s="194" t="s">
        <v>39</v>
      </c>
      <c r="O196" s="59"/>
      <c r="P196" s="195">
        <f>O196*H196</f>
        <v>0</v>
      </c>
      <c r="Q196" s="195">
        <v>8.8999999999999995E-4</v>
      </c>
      <c r="R196" s="195">
        <f>Q196*H196</f>
        <v>8.8999999999999999E-3</v>
      </c>
      <c r="S196" s="195">
        <v>0</v>
      </c>
      <c r="T196" s="19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7" t="s">
        <v>160</v>
      </c>
      <c r="AT196" s="197" t="s">
        <v>156</v>
      </c>
      <c r="AU196" s="197" t="s">
        <v>86</v>
      </c>
      <c r="AY196" s="17" t="s">
        <v>154</v>
      </c>
      <c r="BE196" s="103">
        <f>IF(N196="základná",J196,0)</f>
        <v>0</v>
      </c>
      <c r="BF196" s="103">
        <f>IF(N196="znížená",J196,0)</f>
        <v>0</v>
      </c>
      <c r="BG196" s="103">
        <f>IF(N196="zákl. prenesená",J196,0)</f>
        <v>0</v>
      </c>
      <c r="BH196" s="103">
        <f>IF(N196="zníž. prenesená",J196,0)</f>
        <v>0</v>
      </c>
      <c r="BI196" s="103">
        <f>IF(N196="nulová",J196,0)</f>
        <v>0</v>
      </c>
      <c r="BJ196" s="17" t="s">
        <v>86</v>
      </c>
      <c r="BK196" s="103">
        <f>ROUND(I196*H196,2)</f>
        <v>0</v>
      </c>
      <c r="BL196" s="17" t="s">
        <v>160</v>
      </c>
      <c r="BM196" s="197" t="s">
        <v>280</v>
      </c>
    </row>
    <row r="197" spans="1:65" s="13" customFormat="1">
      <c r="B197" s="198"/>
      <c r="D197" s="199" t="s">
        <v>162</v>
      </c>
      <c r="E197" s="200" t="s">
        <v>1</v>
      </c>
      <c r="F197" s="201" t="s">
        <v>258</v>
      </c>
      <c r="H197" s="202">
        <v>10</v>
      </c>
      <c r="I197" s="203"/>
      <c r="L197" s="198"/>
      <c r="M197" s="204"/>
      <c r="N197" s="205"/>
      <c r="O197" s="205"/>
      <c r="P197" s="205"/>
      <c r="Q197" s="205"/>
      <c r="R197" s="205"/>
      <c r="S197" s="205"/>
      <c r="T197" s="206"/>
      <c r="AT197" s="200" t="s">
        <v>162</v>
      </c>
      <c r="AU197" s="200" t="s">
        <v>86</v>
      </c>
      <c r="AV197" s="13" t="s">
        <v>86</v>
      </c>
      <c r="AW197" s="13" t="s">
        <v>28</v>
      </c>
      <c r="AX197" s="13" t="s">
        <v>80</v>
      </c>
      <c r="AY197" s="200" t="s">
        <v>154</v>
      </c>
    </row>
    <row r="198" spans="1:65" s="2" customFormat="1" ht="16.5" customHeight="1">
      <c r="A198" s="33"/>
      <c r="B198" s="153"/>
      <c r="C198" s="185" t="s">
        <v>281</v>
      </c>
      <c r="D198" s="185" t="s">
        <v>156</v>
      </c>
      <c r="E198" s="186" t="s">
        <v>282</v>
      </c>
      <c r="F198" s="187" t="s">
        <v>283</v>
      </c>
      <c r="G198" s="188" t="s">
        <v>210</v>
      </c>
      <c r="H198" s="189">
        <v>10</v>
      </c>
      <c r="I198" s="190"/>
      <c r="J198" s="191">
        <f>ROUND(I198*H198,2)</f>
        <v>0</v>
      </c>
      <c r="K198" s="192"/>
      <c r="L198" s="34"/>
      <c r="M198" s="193" t="s">
        <v>1</v>
      </c>
      <c r="N198" s="194" t="s">
        <v>39</v>
      </c>
      <c r="O198" s="59"/>
      <c r="P198" s="195">
        <f>O198*H198</f>
        <v>0</v>
      </c>
      <c r="Q198" s="195">
        <v>4.0999999999999999E-4</v>
      </c>
      <c r="R198" s="195">
        <f>Q198*H198</f>
        <v>4.0999999999999995E-3</v>
      </c>
      <c r="S198" s="195">
        <v>0</v>
      </c>
      <c r="T198" s="19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7" t="s">
        <v>160</v>
      </c>
      <c r="AT198" s="197" t="s">
        <v>156</v>
      </c>
      <c r="AU198" s="197" t="s">
        <v>86</v>
      </c>
      <c r="AY198" s="17" t="s">
        <v>154</v>
      </c>
      <c r="BE198" s="103">
        <f>IF(N198="základná",J198,0)</f>
        <v>0</v>
      </c>
      <c r="BF198" s="103">
        <f>IF(N198="znížená",J198,0)</f>
        <v>0</v>
      </c>
      <c r="BG198" s="103">
        <f>IF(N198="zákl. prenesená",J198,0)</f>
        <v>0</v>
      </c>
      <c r="BH198" s="103">
        <f>IF(N198="zníž. prenesená",J198,0)</f>
        <v>0</v>
      </c>
      <c r="BI198" s="103">
        <f>IF(N198="nulová",J198,0)</f>
        <v>0</v>
      </c>
      <c r="BJ198" s="17" t="s">
        <v>86</v>
      </c>
      <c r="BK198" s="103">
        <f>ROUND(I198*H198,2)</f>
        <v>0</v>
      </c>
      <c r="BL198" s="17" t="s">
        <v>160</v>
      </c>
      <c r="BM198" s="197" t="s">
        <v>284</v>
      </c>
    </row>
    <row r="199" spans="1:65" s="13" customFormat="1">
      <c r="B199" s="198"/>
      <c r="D199" s="199" t="s">
        <v>162</v>
      </c>
      <c r="E199" s="200" t="s">
        <v>1</v>
      </c>
      <c r="F199" s="201" t="s">
        <v>258</v>
      </c>
      <c r="H199" s="202">
        <v>10</v>
      </c>
      <c r="I199" s="203"/>
      <c r="L199" s="198"/>
      <c r="M199" s="204"/>
      <c r="N199" s="205"/>
      <c r="O199" s="205"/>
      <c r="P199" s="205"/>
      <c r="Q199" s="205"/>
      <c r="R199" s="205"/>
      <c r="S199" s="205"/>
      <c r="T199" s="206"/>
      <c r="AT199" s="200" t="s">
        <v>162</v>
      </c>
      <c r="AU199" s="200" t="s">
        <v>86</v>
      </c>
      <c r="AV199" s="13" t="s">
        <v>86</v>
      </c>
      <c r="AW199" s="13" t="s">
        <v>28</v>
      </c>
      <c r="AX199" s="13" t="s">
        <v>80</v>
      </c>
      <c r="AY199" s="200" t="s">
        <v>154</v>
      </c>
    </row>
    <row r="200" spans="1:65" s="2" customFormat="1" ht="16.5" customHeight="1">
      <c r="A200" s="33"/>
      <c r="B200" s="153"/>
      <c r="C200" s="185" t="s">
        <v>285</v>
      </c>
      <c r="D200" s="185" t="s">
        <v>156</v>
      </c>
      <c r="E200" s="186" t="s">
        <v>286</v>
      </c>
      <c r="F200" s="187" t="s">
        <v>287</v>
      </c>
      <c r="G200" s="188" t="s">
        <v>210</v>
      </c>
      <c r="H200" s="189">
        <v>53.225000000000001</v>
      </c>
      <c r="I200" s="190"/>
      <c r="J200" s="191">
        <f>ROUND(I200*H200,2)</f>
        <v>0</v>
      </c>
      <c r="K200" s="192"/>
      <c r="L200" s="34"/>
      <c r="M200" s="193" t="s">
        <v>1</v>
      </c>
      <c r="N200" s="194" t="s">
        <v>39</v>
      </c>
      <c r="O200" s="59"/>
      <c r="P200" s="195">
        <f>O200*H200</f>
        <v>0</v>
      </c>
      <c r="Q200" s="195">
        <v>9.6000000000000002E-2</v>
      </c>
      <c r="R200" s="195">
        <f>Q200*H200</f>
        <v>5.1096000000000004</v>
      </c>
      <c r="S200" s="195">
        <v>0</v>
      </c>
      <c r="T200" s="196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7" t="s">
        <v>160</v>
      </c>
      <c r="AT200" s="197" t="s">
        <v>156</v>
      </c>
      <c r="AU200" s="197" t="s">
        <v>86</v>
      </c>
      <c r="AY200" s="17" t="s">
        <v>154</v>
      </c>
      <c r="BE200" s="103">
        <f>IF(N200="základná",J200,0)</f>
        <v>0</v>
      </c>
      <c r="BF200" s="103">
        <f>IF(N200="znížená",J200,0)</f>
        <v>0</v>
      </c>
      <c r="BG200" s="103">
        <f>IF(N200="zákl. prenesená",J200,0)</f>
        <v>0</v>
      </c>
      <c r="BH200" s="103">
        <f>IF(N200="zníž. prenesená",J200,0)</f>
        <v>0</v>
      </c>
      <c r="BI200" s="103">
        <f>IF(N200="nulová",J200,0)</f>
        <v>0</v>
      </c>
      <c r="BJ200" s="17" t="s">
        <v>86</v>
      </c>
      <c r="BK200" s="103">
        <f>ROUND(I200*H200,2)</f>
        <v>0</v>
      </c>
      <c r="BL200" s="17" t="s">
        <v>160</v>
      </c>
      <c r="BM200" s="197" t="s">
        <v>288</v>
      </c>
    </row>
    <row r="201" spans="1:65" s="13" customFormat="1">
      <c r="B201" s="198"/>
      <c r="D201" s="199" t="s">
        <v>162</v>
      </c>
      <c r="E201" s="200" t="s">
        <v>1</v>
      </c>
      <c r="F201" s="201" t="s">
        <v>289</v>
      </c>
      <c r="H201" s="202">
        <v>6.8</v>
      </c>
      <c r="I201" s="203"/>
      <c r="L201" s="198"/>
      <c r="M201" s="204"/>
      <c r="N201" s="205"/>
      <c r="O201" s="205"/>
      <c r="P201" s="205"/>
      <c r="Q201" s="205"/>
      <c r="R201" s="205"/>
      <c r="S201" s="205"/>
      <c r="T201" s="206"/>
      <c r="AT201" s="200" t="s">
        <v>162</v>
      </c>
      <c r="AU201" s="200" t="s">
        <v>86</v>
      </c>
      <c r="AV201" s="13" t="s">
        <v>86</v>
      </c>
      <c r="AW201" s="13" t="s">
        <v>28</v>
      </c>
      <c r="AX201" s="13" t="s">
        <v>73</v>
      </c>
      <c r="AY201" s="200" t="s">
        <v>154</v>
      </c>
    </row>
    <row r="202" spans="1:65" s="13" customFormat="1">
      <c r="B202" s="198"/>
      <c r="D202" s="199" t="s">
        <v>162</v>
      </c>
      <c r="E202" s="200" t="s">
        <v>1</v>
      </c>
      <c r="F202" s="201" t="s">
        <v>290</v>
      </c>
      <c r="H202" s="202">
        <v>8</v>
      </c>
      <c r="I202" s="203"/>
      <c r="L202" s="198"/>
      <c r="M202" s="204"/>
      <c r="N202" s="205"/>
      <c r="O202" s="205"/>
      <c r="P202" s="205"/>
      <c r="Q202" s="205"/>
      <c r="R202" s="205"/>
      <c r="S202" s="205"/>
      <c r="T202" s="206"/>
      <c r="AT202" s="200" t="s">
        <v>162</v>
      </c>
      <c r="AU202" s="200" t="s">
        <v>86</v>
      </c>
      <c r="AV202" s="13" t="s">
        <v>86</v>
      </c>
      <c r="AW202" s="13" t="s">
        <v>28</v>
      </c>
      <c r="AX202" s="13" t="s">
        <v>73</v>
      </c>
      <c r="AY202" s="200" t="s">
        <v>154</v>
      </c>
    </row>
    <row r="203" spans="1:65" s="13" customFormat="1">
      <c r="B203" s="198"/>
      <c r="D203" s="199" t="s">
        <v>162</v>
      </c>
      <c r="E203" s="200" t="s">
        <v>1</v>
      </c>
      <c r="F203" s="201" t="s">
        <v>291</v>
      </c>
      <c r="H203" s="202">
        <v>37</v>
      </c>
      <c r="I203" s="203"/>
      <c r="L203" s="198"/>
      <c r="M203" s="204"/>
      <c r="N203" s="205"/>
      <c r="O203" s="205"/>
      <c r="P203" s="205"/>
      <c r="Q203" s="205"/>
      <c r="R203" s="205"/>
      <c r="S203" s="205"/>
      <c r="T203" s="206"/>
      <c r="AT203" s="200" t="s">
        <v>162</v>
      </c>
      <c r="AU203" s="200" t="s">
        <v>86</v>
      </c>
      <c r="AV203" s="13" t="s">
        <v>86</v>
      </c>
      <c r="AW203" s="13" t="s">
        <v>28</v>
      </c>
      <c r="AX203" s="13" t="s">
        <v>73</v>
      </c>
      <c r="AY203" s="200" t="s">
        <v>154</v>
      </c>
    </row>
    <row r="204" spans="1:65" s="13" customFormat="1">
      <c r="B204" s="198"/>
      <c r="D204" s="199" t="s">
        <v>162</v>
      </c>
      <c r="E204" s="200" t="s">
        <v>1</v>
      </c>
      <c r="F204" s="201" t="s">
        <v>292</v>
      </c>
      <c r="H204" s="202">
        <v>1.425</v>
      </c>
      <c r="I204" s="203"/>
      <c r="L204" s="198"/>
      <c r="M204" s="204"/>
      <c r="N204" s="205"/>
      <c r="O204" s="205"/>
      <c r="P204" s="205"/>
      <c r="Q204" s="205"/>
      <c r="R204" s="205"/>
      <c r="S204" s="205"/>
      <c r="T204" s="206"/>
      <c r="AT204" s="200" t="s">
        <v>162</v>
      </c>
      <c r="AU204" s="200" t="s">
        <v>86</v>
      </c>
      <c r="AV204" s="13" t="s">
        <v>86</v>
      </c>
      <c r="AW204" s="13" t="s">
        <v>28</v>
      </c>
      <c r="AX204" s="13" t="s">
        <v>73</v>
      </c>
      <c r="AY204" s="200" t="s">
        <v>154</v>
      </c>
    </row>
    <row r="205" spans="1:65" s="14" customFormat="1">
      <c r="B205" s="207"/>
      <c r="D205" s="199" t="s">
        <v>162</v>
      </c>
      <c r="E205" s="208" t="s">
        <v>1</v>
      </c>
      <c r="F205" s="209" t="s">
        <v>169</v>
      </c>
      <c r="H205" s="210">
        <v>53.225000000000001</v>
      </c>
      <c r="I205" s="211"/>
      <c r="L205" s="207"/>
      <c r="M205" s="212"/>
      <c r="N205" s="213"/>
      <c r="O205" s="213"/>
      <c r="P205" s="213"/>
      <c r="Q205" s="213"/>
      <c r="R205" s="213"/>
      <c r="S205" s="213"/>
      <c r="T205" s="214"/>
      <c r="AT205" s="208" t="s">
        <v>162</v>
      </c>
      <c r="AU205" s="208" t="s">
        <v>86</v>
      </c>
      <c r="AV205" s="14" t="s">
        <v>160</v>
      </c>
      <c r="AW205" s="14" t="s">
        <v>28</v>
      </c>
      <c r="AX205" s="14" t="s">
        <v>80</v>
      </c>
      <c r="AY205" s="208" t="s">
        <v>154</v>
      </c>
    </row>
    <row r="206" spans="1:65" s="2" customFormat="1" ht="24" customHeight="1">
      <c r="A206" s="33"/>
      <c r="B206" s="153"/>
      <c r="C206" s="185" t="s">
        <v>293</v>
      </c>
      <c r="D206" s="185" t="s">
        <v>156</v>
      </c>
      <c r="E206" s="186" t="s">
        <v>294</v>
      </c>
      <c r="F206" s="187" t="s">
        <v>295</v>
      </c>
      <c r="G206" s="188" t="s">
        <v>159</v>
      </c>
      <c r="H206" s="189">
        <v>0.8</v>
      </c>
      <c r="I206" s="190"/>
      <c r="J206" s="191">
        <f>ROUND(I206*H206,2)</f>
        <v>0</v>
      </c>
      <c r="K206" s="192"/>
      <c r="L206" s="34"/>
      <c r="M206" s="193" t="s">
        <v>1</v>
      </c>
      <c r="N206" s="194" t="s">
        <v>39</v>
      </c>
      <c r="O206" s="59"/>
      <c r="P206" s="195">
        <f>O206*H206</f>
        <v>0</v>
      </c>
      <c r="Q206" s="195">
        <v>2.19407</v>
      </c>
      <c r="R206" s="195">
        <f>Q206*H206</f>
        <v>1.7552560000000001</v>
      </c>
      <c r="S206" s="195">
        <v>0</v>
      </c>
      <c r="T206" s="196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7" t="s">
        <v>160</v>
      </c>
      <c r="AT206" s="197" t="s">
        <v>156</v>
      </c>
      <c r="AU206" s="197" t="s">
        <v>86</v>
      </c>
      <c r="AY206" s="17" t="s">
        <v>154</v>
      </c>
      <c r="BE206" s="103">
        <f>IF(N206="základná",J206,0)</f>
        <v>0</v>
      </c>
      <c r="BF206" s="103">
        <f>IF(N206="znížená",J206,0)</f>
        <v>0</v>
      </c>
      <c r="BG206" s="103">
        <f>IF(N206="zákl. prenesená",J206,0)</f>
        <v>0</v>
      </c>
      <c r="BH206" s="103">
        <f>IF(N206="zníž. prenesená",J206,0)</f>
        <v>0</v>
      </c>
      <c r="BI206" s="103">
        <f>IF(N206="nulová",J206,0)</f>
        <v>0</v>
      </c>
      <c r="BJ206" s="17" t="s">
        <v>86</v>
      </c>
      <c r="BK206" s="103">
        <f>ROUND(I206*H206,2)</f>
        <v>0</v>
      </c>
      <c r="BL206" s="17" t="s">
        <v>160</v>
      </c>
      <c r="BM206" s="197" t="s">
        <v>296</v>
      </c>
    </row>
    <row r="207" spans="1:65" s="13" customFormat="1">
      <c r="B207" s="198"/>
      <c r="D207" s="199" t="s">
        <v>162</v>
      </c>
      <c r="E207" s="200" t="s">
        <v>1</v>
      </c>
      <c r="F207" s="201" t="s">
        <v>297</v>
      </c>
      <c r="H207" s="202">
        <v>0.8</v>
      </c>
      <c r="I207" s="203"/>
      <c r="L207" s="198"/>
      <c r="M207" s="204"/>
      <c r="N207" s="205"/>
      <c r="O207" s="205"/>
      <c r="P207" s="205"/>
      <c r="Q207" s="205"/>
      <c r="R207" s="205"/>
      <c r="S207" s="205"/>
      <c r="T207" s="206"/>
      <c r="AT207" s="200" t="s">
        <v>162</v>
      </c>
      <c r="AU207" s="200" t="s">
        <v>86</v>
      </c>
      <c r="AV207" s="13" t="s">
        <v>86</v>
      </c>
      <c r="AW207" s="13" t="s">
        <v>28</v>
      </c>
      <c r="AX207" s="13" t="s">
        <v>80</v>
      </c>
      <c r="AY207" s="200" t="s">
        <v>154</v>
      </c>
    </row>
    <row r="208" spans="1:65" s="2" customFormat="1" ht="16.5" customHeight="1">
      <c r="A208" s="33"/>
      <c r="B208" s="153"/>
      <c r="C208" s="185" t="s">
        <v>298</v>
      </c>
      <c r="D208" s="185" t="s">
        <v>156</v>
      </c>
      <c r="E208" s="186" t="s">
        <v>299</v>
      </c>
      <c r="F208" s="187" t="s">
        <v>300</v>
      </c>
      <c r="G208" s="188" t="s">
        <v>159</v>
      </c>
      <c r="H208" s="189">
        <v>0.8</v>
      </c>
      <c r="I208" s="190"/>
      <c r="J208" s="191">
        <f>ROUND(I208*H208,2)</f>
        <v>0</v>
      </c>
      <c r="K208" s="192"/>
      <c r="L208" s="34"/>
      <c r="M208" s="193" t="s">
        <v>1</v>
      </c>
      <c r="N208" s="194" t="s">
        <v>39</v>
      </c>
      <c r="O208" s="59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7" t="s">
        <v>160</v>
      </c>
      <c r="AT208" s="197" t="s">
        <v>156</v>
      </c>
      <c r="AU208" s="197" t="s">
        <v>86</v>
      </c>
      <c r="AY208" s="17" t="s">
        <v>154</v>
      </c>
      <c r="BE208" s="103">
        <f>IF(N208="základná",J208,0)</f>
        <v>0</v>
      </c>
      <c r="BF208" s="103">
        <f>IF(N208="znížená",J208,0)</f>
        <v>0</v>
      </c>
      <c r="BG208" s="103">
        <f>IF(N208="zákl. prenesená",J208,0)</f>
        <v>0</v>
      </c>
      <c r="BH208" s="103">
        <f>IF(N208="zníž. prenesená",J208,0)</f>
        <v>0</v>
      </c>
      <c r="BI208" s="103">
        <f>IF(N208="nulová",J208,0)</f>
        <v>0</v>
      </c>
      <c r="BJ208" s="17" t="s">
        <v>86</v>
      </c>
      <c r="BK208" s="103">
        <f>ROUND(I208*H208,2)</f>
        <v>0</v>
      </c>
      <c r="BL208" s="17" t="s">
        <v>160</v>
      </c>
      <c r="BM208" s="197" t="s">
        <v>301</v>
      </c>
    </row>
    <row r="209" spans="1:65" s="2" customFormat="1" ht="16.5" customHeight="1">
      <c r="A209" s="33"/>
      <c r="B209" s="153"/>
      <c r="C209" s="215" t="s">
        <v>302</v>
      </c>
      <c r="D209" s="215" t="s">
        <v>303</v>
      </c>
      <c r="E209" s="216" t="s">
        <v>304</v>
      </c>
      <c r="F209" s="217" t="s">
        <v>305</v>
      </c>
      <c r="G209" s="218" t="s">
        <v>306</v>
      </c>
      <c r="H209" s="219">
        <v>1920</v>
      </c>
      <c r="I209" s="220"/>
      <c r="J209" s="221">
        <f>ROUND(I209*H209,2)</f>
        <v>0</v>
      </c>
      <c r="K209" s="222"/>
      <c r="L209" s="223"/>
      <c r="M209" s="224" t="s">
        <v>1</v>
      </c>
      <c r="N209" s="225" t="s">
        <v>39</v>
      </c>
      <c r="O209" s="59"/>
      <c r="P209" s="195">
        <f>O209*H209</f>
        <v>0</v>
      </c>
      <c r="Q209" s="195">
        <v>1E-3</v>
      </c>
      <c r="R209" s="195">
        <f>Q209*H209</f>
        <v>1.92</v>
      </c>
      <c r="S209" s="195">
        <v>0</v>
      </c>
      <c r="T209" s="19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7" t="s">
        <v>197</v>
      </c>
      <c r="AT209" s="197" t="s">
        <v>303</v>
      </c>
      <c r="AU209" s="197" t="s">
        <v>86</v>
      </c>
      <c r="AY209" s="17" t="s">
        <v>154</v>
      </c>
      <c r="BE209" s="103">
        <f>IF(N209="základná",J209,0)</f>
        <v>0</v>
      </c>
      <c r="BF209" s="103">
        <f>IF(N209="znížená",J209,0)</f>
        <v>0</v>
      </c>
      <c r="BG209" s="103">
        <f>IF(N209="zákl. prenesená",J209,0)</f>
        <v>0</v>
      </c>
      <c r="BH209" s="103">
        <f>IF(N209="zníž. prenesená",J209,0)</f>
        <v>0</v>
      </c>
      <c r="BI209" s="103">
        <f>IF(N209="nulová",J209,0)</f>
        <v>0</v>
      </c>
      <c r="BJ209" s="17" t="s">
        <v>86</v>
      </c>
      <c r="BK209" s="103">
        <f>ROUND(I209*H209,2)</f>
        <v>0</v>
      </c>
      <c r="BL209" s="17" t="s">
        <v>160</v>
      </c>
      <c r="BM209" s="197" t="s">
        <v>307</v>
      </c>
    </row>
    <row r="210" spans="1:65" s="13" customFormat="1">
      <c r="B210" s="198"/>
      <c r="D210" s="199" t="s">
        <v>162</v>
      </c>
      <c r="E210" s="200" t="s">
        <v>1</v>
      </c>
      <c r="F210" s="201" t="s">
        <v>308</v>
      </c>
      <c r="H210" s="202">
        <v>1920</v>
      </c>
      <c r="I210" s="203"/>
      <c r="L210" s="198"/>
      <c r="M210" s="204"/>
      <c r="N210" s="205"/>
      <c r="O210" s="205"/>
      <c r="P210" s="205"/>
      <c r="Q210" s="205"/>
      <c r="R210" s="205"/>
      <c r="S210" s="205"/>
      <c r="T210" s="206"/>
      <c r="AT210" s="200" t="s">
        <v>162</v>
      </c>
      <c r="AU210" s="200" t="s">
        <v>86</v>
      </c>
      <c r="AV210" s="13" t="s">
        <v>86</v>
      </c>
      <c r="AW210" s="13" t="s">
        <v>28</v>
      </c>
      <c r="AX210" s="13" t="s">
        <v>80</v>
      </c>
      <c r="AY210" s="200" t="s">
        <v>154</v>
      </c>
    </row>
    <row r="211" spans="1:65" s="2" customFormat="1" ht="24" customHeight="1">
      <c r="A211" s="33"/>
      <c r="B211" s="153"/>
      <c r="C211" s="185" t="s">
        <v>309</v>
      </c>
      <c r="D211" s="185" t="s">
        <v>156</v>
      </c>
      <c r="E211" s="186" t="s">
        <v>310</v>
      </c>
      <c r="F211" s="187" t="s">
        <v>311</v>
      </c>
      <c r="G211" s="188" t="s">
        <v>159</v>
      </c>
      <c r="H211" s="189">
        <v>14.95</v>
      </c>
      <c r="I211" s="190"/>
      <c r="J211" s="191">
        <f>ROUND(I211*H211,2)</f>
        <v>0</v>
      </c>
      <c r="K211" s="192"/>
      <c r="L211" s="34"/>
      <c r="M211" s="193" t="s">
        <v>1</v>
      </c>
      <c r="N211" s="194" t="s">
        <v>39</v>
      </c>
      <c r="O211" s="59"/>
      <c r="P211" s="195">
        <f>O211*H211</f>
        <v>0</v>
      </c>
      <c r="Q211" s="195">
        <v>1.837</v>
      </c>
      <c r="R211" s="195">
        <f>Q211*H211</f>
        <v>27.463149999999999</v>
      </c>
      <c r="S211" s="195">
        <v>0</v>
      </c>
      <c r="T211" s="19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7" t="s">
        <v>160</v>
      </c>
      <c r="AT211" s="197" t="s">
        <v>156</v>
      </c>
      <c r="AU211" s="197" t="s">
        <v>86</v>
      </c>
      <c r="AY211" s="17" t="s">
        <v>154</v>
      </c>
      <c r="BE211" s="103">
        <f>IF(N211="základná",J211,0)</f>
        <v>0</v>
      </c>
      <c r="BF211" s="103">
        <f>IF(N211="znížená",J211,0)</f>
        <v>0</v>
      </c>
      <c r="BG211" s="103">
        <f>IF(N211="zákl. prenesená",J211,0)</f>
        <v>0</v>
      </c>
      <c r="BH211" s="103">
        <f>IF(N211="zníž. prenesená",J211,0)</f>
        <v>0</v>
      </c>
      <c r="BI211" s="103">
        <f>IF(N211="nulová",J211,0)</f>
        <v>0</v>
      </c>
      <c r="BJ211" s="17" t="s">
        <v>86</v>
      </c>
      <c r="BK211" s="103">
        <f>ROUND(I211*H211,2)</f>
        <v>0</v>
      </c>
      <c r="BL211" s="17" t="s">
        <v>160</v>
      </c>
      <c r="BM211" s="197" t="s">
        <v>312</v>
      </c>
    </row>
    <row r="212" spans="1:65" s="13" customFormat="1">
      <c r="B212" s="198"/>
      <c r="D212" s="199" t="s">
        <v>162</v>
      </c>
      <c r="E212" s="200" t="s">
        <v>1</v>
      </c>
      <c r="F212" s="201" t="s">
        <v>313</v>
      </c>
      <c r="H212" s="202">
        <v>7</v>
      </c>
      <c r="I212" s="203"/>
      <c r="L212" s="198"/>
      <c r="M212" s="204"/>
      <c r="N212" s="205"/>
      <c r="O212" s="205"/>
      <c r="P212" s="205"/>
      <c r="Q212" s="205"/>
      <c r="R212" s="205"/>
      <c r="S212" s="205"/>
      <c r="T212" s="206"/>
      <c r="AT212" s="200" t="s">
        <v>162</v>
      </c>
      <c r="AU212" s="200" t="s">
        <v>86</v>
      </c>
      <c r="AV212" s="13" t="s">
        <v>86</v>
      </c>
      <c r="AW212" s="13" t="s">
        <v>28</v>
      </c>
      <c r="AX212" s="13" t="s">
        <v>73</v>
      </c>
      <c r="AY212" s="200" t="s">
        <v>154</v>
      </c>
    </row>
    <row r="213" spans="1:65" s="13" customFormat="1">
      <c r="B213" s="198"/>
      <c r="D213" s="199" t="s">
        <v>162</v>
      </c>
      <c r="E213" s="200" t="s">
        <v>1</v>
      </c>
      <c r="F213" s="201" t="s">
        <v>166</v>
      </c>
      <c r="H213" s="202">
        <v>5</v>
      </c>
      <c r="I213" s="203"/>
      <c r="L213" s="198"/>
      <c r="M213" s="204"/>
      <c r="N213" s="205"/>
      <c r="O213" s="205"/>
      <c r="P213" s="205"/>
      <c r="Q213" s="205"/>
      <c r="R213" s="205"/>
      <c r="S213" s="205"/>
      <c r="T213" s="206"/>
      <c r="AT213" s="200" t="s">
        <v>162</v>
      </c>
      <c r="AU213" s="200" t="s">
        <v>86</v>
      </c>
      <c r="AV213" s="13" t="s">
        <v>86</v>
      </c>
      <c r="AW213" s="13" t="s">
        <v>28</v>
      </c>
      <c r="AX213" s="13" t="s">
        <v>73</v>
      </c>
      <c r="AY213" s="200" t="s">
        <v>154</v>
      </c>
    </row>
    <row r="214" spans="1:65" s="13" customFormat="1">
      <c r="B214" s="198"/>
      <c r="D214" s="199" t="s">
        <v>162</v>
      </c>
      <c r="E214" s="200" t="s">
        <v>1</v>
      </c>
      <c r="F214" s="201" t="s">
        <v>168</v>
      </c>
      <c r="H214" s="202">
        <v>2.95</v>
      </c>
      <c r="I214" s="203"/>
      <c r="L214" s="198"/>
      <c r="M214" s="204"/>
      <c r="N214" s="205"/>
      <c r="O214" s="205"/>
      <c r="P214" s="205"/>
      <c r="Q214" s="205"/>
      <c r="R214" s="205"/>
      <c r="S214" s="205"/>
      <c r="T214" s="206"/>
      <c r="AT214" s="200" t="s">
        <v>162</v>
      </c>
      <c r="AU214" s="200" t="s">
        <v>86</v>
      </c>
      <c r="AV214" s="13" t="s">
        <v>86</v>
      </c>
      <c r="AW214" s="13" t="s">
        <v>28</v>
      </c>
      <c r="AX214" s="13" t="s">
        <v>73</v>
      </c>
      <c r="AY214" s="200" t="s">
        <v>154</v>
      </c>
    </row>
    <row r="215" spans="1:65" s="14" customFormat="1">
      <c r="B215" s="207"/>
      <c r="D215" s="199" t="s">
        <v>162</v>
      </c>
      <c r="E215" s="208" t="s">
        <v>1</v>
      </c>
      <c r="F215" s="209" t="s">
        <v>169</v>
      </c>
      <c r="H215" s="210">
        <v>14.95</v>
      </c>
      <c r="I215" s="211"/>
      <c r="L215" s="207"/>
      <c r="M215" s="212"/>
      <c r="N215" s="213"/>
      <c r="O215" s="213"/>
      <c r="P215" s="213"/>
      <c r="Q215" s="213"/>
      <c r="R215" s="213"/>
      <c r="S215" s="213"/>
      <c r="T215" s="214"/>
      <c r="AT215" s="208" t="s">
        <v>162</v>
      </c>
      <c r="AU215" s="208" t="s">
        <v>86</v>
      </c>
      <c r="AV215" s="14" t="s">
        <v>160</v>
      </c>
      <c r="AW215" s="14" t="s">
        <v>28</v>
      </c>
      <c r="AX215" s="14" t="s">
        <v>80</v>
      </c>
      <c r="AY215" s="208" t="s">
        <v>154</v>
      </c>
    </row>
    <row r="216" spans="1:65" s="12" customFormat="1" ht="22.9" customHeight="1">
      <c r="B216" s="172"/>
      <c r="D216" s="173" t="s">
        <v>72</v>
      </c>
      <c r="E216" s="183" t="s">
        <v>202</v>
      </c>
      <c r="F216" s="183" t="s">
        <v>314</v>
      </c>
      <c r="I216" s="175"/>
      <c r="J216" s="184">
        <f>BK216</f>
        <v>0</v>
      </c>
      <c r="L216" s="172"/>
      <c r="M216" s="177"/>
      <c r="N216" s="178"/>
      <c r="O216" s="178"/>
      <c r="P216" s="179">
        <f>SUM(P217:P275)</f>
        <v>0</v>
      </c>
      <c r="Q216" s="178"/>
      <c r="R216" s="179">
        <f>SUM(R217:R275)</f>
        <v>17.450140000000001</v>
      </c>
      <c r="S216" s="178"/>
      <c r="T216" s="180">
        <f>SUM(T217:T275)</f>
        <v>13.973930000000001</v>
      </c>
      <c r="AR216" s="173" t="s">
        <v>80</v>
      </c>
      <c r="AT216" s="181" t="s">
        <v>72</v>
      </c>
      <c r="AU216" s="181" t="s">
        <v>80</v>
      </c>
      <c r="AY216" s="173" t="s">
        <v>154</v>
      </c>
      <c r="BK216" s="182">
        <f>SUM(BK217:BK275)</f>
        <v>0</v>
      </c>
    </row>
    <row r="217" spans="1:65" s="2" customFormat="1" ht="16.5" customHeight="1">
      <c r="A217" s="33"/>
      <c r="B217" s="153"/>
      <c r="C217" s="185" t="s">
        <v>315</v>
      </c>
      <c r="D217" s="185" t="s">
        <v>156</v>
      </c>
      <c r="E217" s="186" t="s">
        <v>316</v>
      </c>
      <c r="F217" s="187" t="s">
        <v>317</v>
      </c>
      <c r="G217" s="188" t="s">
        <v>200</v>
      </c>
      <c r="H217" s="189">
        <v>2</v>
      </c>
      <c r="I217" s="190"/>
      <c r="J217" s="191">
        <f>ROUND(I217*H217,2)</f>
        <v>0</v>
      </c>
      <c r="K217" s="192"/>
      <c r="L217" s="34"/>
      <c r="M217" s="193" t="s">
        <v>1</v>
      </c>
      <c r="N217" s="194" t="s">
        <v>39</v>
      </c>
      <c r="O217" s="59"/>
      <c r="P217" s="195">
        <f>O217*H217</f>
        <v>0</v>
      </c>
      <c r="Q217" s="195">
        <v>1.17E-2</v>
      </c>
      <c r="R217" s="195">
        <f>Q217*H217</f>
        <v>2.3400000000000001E-2</v>
      </c>
      <c r="S217" s="195">
        <v>0</v>
      </c>
      <c r="T217" s="19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7" t="s">
        <v>160</v>
      </c>
      <c r="AT217" s="197" t="s">
        <v>156</v>
      </c>
      <c r="AU217" s="197" t="s">
        <v>86</v>
      </c>
      <c r="AY217" s="17" t="s">
        <v>154</v>
      </c>
      <c r="BE217" s="103">
        <f>IF(N217="základná",J217,0)</f>
        <v>0</v>
      </c>
      <c r="BF217" s="103">
        <f>IF(N217="znížená",J217,0)</f>
        <v>0</v>
      </c>
      <c r="BG217" s="103">
        <f>IF(N217="zákl. prenesená",J217,0)</f>
        <v>0</v>
      </c>
      <c r="BH217" s="103">
        <f>IF(N217="zníž. prenesená",J217,0)</f>
        <v>0</v>
      </c>
      <c r="BI217" s="103">
        <f>IF(N217="nulová",J217,0)</f>
        <v>0</v>
      </c>
      <c r="BJ217" s="17" t="s">
        <v>86</v>
      </c>
      <c r="BK217" s="103">
        <f>ROUND(I217*H217,2)</f>
        <v>0</v>
      </c>
      <c r="BL217" s="17" t="s">
        <v>160</v>
      </c>
      <c r="BM217" s="197" t="s">
        <v>318</v>
      </c>
    </row>
    <row r="218" spans="1:65" s="2" customFormat="1" ht="16.5" customHeight="1">
      <c r="A218" s="33"/>
      <c r="B218" s="153"/>
      <c r="C218" s="215" t="s">
        <v>319</v>
      </c>
      <c r="D218" s="215" t="s">
        <v>303</v>
      </c>
      <c r="E218" s="216" t="s">
        <v>320</v>
      </c>
      <c r="F218" s="217" t="s">
        <v>321</v>
      </c>
      <c r="G218" s="218" t="s">
        <v>200</v>
      </c>
      <c r="H218" s="219">
        <v>2</v>
      </c>
      <c r="I218" s="220"/>
      <c r="J218" s="221">
        <f>ROUND(I218*H218,2)</f>
        <v>0</v>
      </c>
      <c r="K218" s="222"/>
      <c r="L218" s="223"/>
      <c r="M218" s="224" t="s">
        <v>1</v>
      </c>
      <c r="N218" s="225" t="s">
        <v>39</v>
      </c>
      <c r="O218" s="59"/>
      <c r="P218" s="195">
        <f>O218*H218</f>
        <v>0</v>
      </c>
      <c r="Q218" s="195">
        <v>2.1319999999999999E-2</v>
      </c>
      <c r="R218" s="195">
        <f>Q218*H218</f>
        <v>4.2639999999999997E-2</v>
      </c>
      <c r="S218" s="195">
        <v>0</v>
      </c>
      <c r="T218" s="196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7" t="s">
        <v>197</v>
      </c>
      <c r="AT218" s="197" t="s">
        <v>303</v>
      </c>
      <c r="AU218" s="197" t="s">
        <v>86</v>
      </c>
      <c r="AY218" s="17" t="s">
        <v>154</v>
      </c>
      <c r="BE218" s="103">
        <f>IF(N218="základná",J218,0)</f>
        <v>0</v>
      </c>
      <c r="BF218" s="103">
        <f>IF(N218="znížená",J218,0)</f>
        <v>0</v>
      </c>
      <c r="BG218" s="103">
        <f>IF(N218="zákl. prenesená",J218,0)</f>
        <v>0</v>
      </c>
      <c r="BH218" s="103">
        <f>IF(N218="zníž. prenesená",J218,0)</f>
        <v>0</v>
      </c>
      <c r="BI218" s="103">
        <f>IF(N218="nulová",J218,0)</f>
        <v>0</v>
      </c>
      <c r="BJ218" s="17" t="s">
        <v>86</v>
      </c>
      <c r="BK218" s="103">
        <f>ROUND(I218*H218,2)</f>
        <v>0</v>
      </c>
      <c r="BL218" s="17" t="s">
        <v>160</v>
      </c>
      <c r="BM218" s="197" t="s">
        <v>322</v>
      </c>
    </row>
    <row r="219" spans="1:65" s="2" customFormat="1" ht="24" customHeight="1">
      <c r="A219" s="33"/>
      <c r="B219" s="153"/>
      <c r="C219" s="185" t="s">
        <v>323</v>
      </c>
      <c r="D219" s="185" t="s">
        <v>156</v>
      </c>
      <c r="E219" s="186" t="s">
        <v>324</v>
      </c>
      <c r="F219" s="187" t="s">
        <v>325</v>
      </c>
      <c r="G219" s="188" t="s">
        <v>200</v>
      </c>
      <c r="H219" s="189">
        <v>30</v>
      </c>
      <c r="I219" s="190"/>
      <c r="J219" s="191">
        <f>ROUND(I219*H219,2)</f>
        <v>0</v>
      </c>
      <c r="K219" s="192"/>
      <c r="L219" s="34"/>
      <c r="M219" s="193" t="s">
        <v>1</v>
      </c>
      <c r="N219" s="194" t="s">
        <v>39</v>
      </c>
      <c r="O219" s="59"/>
      <c r="P219" s="195">
        <f>O219*H219</f>
        <v>0</v>
      </c>
      <c r="Q219" s="195">
        <v>1.0500000000000001E-2</v>
      </c>
      <c r="R219" s="195">
        <f>Q219*H219</f>
        <v>0.315</v>
      </c>
      <c r="S219" s="195">
        <v>0</v>
      </c>
      <c r="T219" s="196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7" t="s">
        <v>160</v>
      </c>
      <c r="AT219" s="197" t="s">
        <v>156</v>
      </c>
      <c r="AU219" s="197" t="s">
        <v>86</v>
      </c>
      <c r="AY219" s="17" t="s">
        <v>154</v>
      </c>
      <c r="BE219" s="103">
        <f>IF(N219="základná",J219,0)</f>
        <v>0</v>
      </c>
      <c r="BF219" s="103">
        <f>IF(N219="znížená",J219,0)</f>
        <v>0</v>
      </c>
      <c r="BG219" s="103">
        <f>IF(N219="zákl. prenesená",J219,0)</f>
        <v>0</v>
      </c>
      <c r="BH219" s="103">
        <f>IF(N219="zníž. prenesená",J219,0)</f>
        <v>0</v>
      </c>
      <c r="BI219" s="103">
        <f>IF(N219="nulová",J219,0)</f>
        <v>0</v>
      </c>
      <c r="BJ219" s="17" t="s">
        <v>86</v>
      </c>
      <c r="BK219" s="103">
        <f>ROUND(I219*H219,2)</f>
        <v>0</v>
      </c>
      <c r="BL219" s="17" t="s">
        <v>160</v>
      </c>
      <c r="BM219" s="197" t="s">
        <v>326</v>
      </c>
    </row>
    <row r="220" spans="1:65" s="2" customFormat="1" ht="16.5" customHeight="1">
      <c r="A220" s="33"/>
      <c r="B220" s="153"/>
      <c r="C220" s="215" t="s">
        <v>327</v>
      </c>
      <c r="D220" s="215" t="s">
        <v>303</v>
      </c>
      <c r="E220" s="216" t="s">
        <v>328</v>
      </c>
      <c r="F220" s="217" t="s">
        <v>329</v>
      </c>
      <c r="G220" s="218" t="s">
        <v>330</v>
      </c>
      <c r="H220" s="219">
        <v>34.1</v>
      </c>
      <c r="I220" s="220"/>
      <c r="J220" s="221">
        <f>ROUND(I220*H220,2)</f>
        <v>0</v>
      </c>
      <c r="K220" s="222"/>
      <c r="L220" s="223"/>
      <c r="M220" s="224" t="s">
        <v>1</v>
      </c>
      <c r="N220" s="225" t="s">
        <v>39</v>
      </c>
      <c r="O220" s="59"/>
      <c r="P220" s="195">
        <f>O220*H220</f>
        <v>0</v>
      </c>
      <c r="Q220" s="195">
        <v>1E-3</v>
      </c>
      <c r="R220" s="195">
        <f>Q220*H220</f>
        <v>3.4100000000000005E-2</v>
      </c>
      <c r="S220" s="195">
        <v>0</v>
      </c>
      <c r="T220" s="196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7" t="s">
        <v>197</v>
      </c>
      <c r="AT220" s="197" t="s">
        <v>303</v>
      </c>
      <c r="AU220" s="197" t="s">
        <v>86</v>
      </c>
      <c r="AY220" s="17" t="s">
        <v>154</v>
      </c>
      <c r="BE220" s="103">
        <f>IF(N220="základná",J220,0)</f>
        <v>0</v>
      </c>
      <c r="BF220" s="103">
        <f>IF(N220="znížená",J220,0)</f>
        <v>0</v>
      </c>
      <c r="BG220" s="103">
        <f>IF(N220="zákl. prenesená",J220,0)</f>
        <v>0</v>
      </c>
      <c r="BH220" s="103">
        <f>IF(N220="zníž. prenesená",J220,0)</f>
        <v>0</v>
      </c>
      <c r="BI220" s="103">
        <f>IF(N220="nulová",J220,0)</f>
        <v>0</v>
      </c>
      <c r="BJ220" s="17" t="s">
        <v>86</v>
      </c>
      <c r="BK220" s="103">
        <f>ROUND(I220*H220,2)</f>
        <v>0</v>
      </c>
      <c r="BL220" s="17" t="s">
        <v>160</v>
      </c>
      <c r="BM220" s="197" t="s">
        <v>331</v>
      </c>
    </row>
    <row r="221" spans="1:65" s="13" customFormat="1">
      <c r="B221" s="198"/>
      <c r="D221" s="199" t="s">
        <v>162</v>
      </c>
      <c r="E221" s="200" t="s">
        <v>1</v>
      </c>
      <c r="F221" s="201" t="s">
        <v>332</v>
      </c>
      <c r="H221" s="202">
        <v>5.0999999999999996</v>
      </c>
      <c r="I221" s="203"/>
      <c r="L221" s="198"/>
      <c r="M221" s="204"/>
      <c r="N221" s="205"/>
      <c r="O221" s="205"/>
      <c r="P221" s="205"/>
      <c r="Q221" s="205"/>
      <c r="R221" s="205"/>
      <c r="S221" s="205"/>
      <c r="T221" s="206"/>
      <c r="AT221" s="200" t="s">
        <v>162</v>
      </c>
      <c r="AU221" s="200" t="s">
        <v>86</v>
      </c>
      <c r="AV221" s="13" t="s">
        <v>86</v>
      </c>
      <c r="AW221" s="13" t="s">
        <v>28</v>
      </c>
      <c r="AX221" s="13" t="s">
        <v>73</v>
      </c>
      <c r="AY221" s="200" t="s">
        <v>154</v>
      </c>
    </row>
    <row r="222" spans="1:65" s="13" customFormat="1">
      <c r="B222" s="198"/>
      <c r="D222" s="199" t="s">
        <v>162</v>
      </c>
      <c r="E222" s="200" t="s">
        <v>1</v>
      </c>
      <c r="F222" s="201" t="s">
        <v>333</v>
      </c>
      <c r="H222" s="202">
        <v>1</v>
      </c>
      <c r="I222" s="203"/>
      <c r="L222" s="198"/>
      <c r="M222" s="204"/>
      <c r="N222" s="205"/>
      <c r="O222" s="205"/>
      <c r="P222" s="205"/>
      <c r="Q222" s="205"/>
      <c r="R222" s="205"/>
      <c r="S222" s="205"/>
      <c r="T222" s="206"/>
      <c r="AT222" s="200" t="s">
        <v>162</v>
      </c>
      <c r="AU222" s="200" t="s">
        <v>86</v>
      </c>
      <c r="AV222" s="13" t="s">
        <v>86</v>
      </c>
      <c r="AW222" s="13" t="s">
        <v>28</v>
      </c>
      <c r="AX222" s="13" t="s">
        <v>73</v>
      </c>
      <c r="AY222" s="200" t="s">
        <v>154</v>
      </c>
    </row>
    <row r="223" spans="1:65" s="13" customFormat="1">
      <c r="B223" s="198"/>
      <c r="D223" s="199" t="s">
        <v>162</v>
      </c>
      <c r="E223" s="200" t="s">
        <v>1</v>
      </c>
      <c r="F223" s="201" t="s">
        <v>334</v>
      </c>
      <c r="H223" s="202">
        <v>5</v>
      </c>
      <c r="I223" s="203"/>
      <c r="L223" s="198"/>
      <c r="M223" s="204"/>
      <c r="N223" s="205"/>
      <c r="O223" s="205"/>
      <c r="P223" s="205"/>
      <c r="Q223" s="205"/>
      <c r="R223" s="205"/>
      <c r="S223" s="205"/>
      <c r="T223" s="206"/>
      <c r="AT223" s="200" t="s">
        <v>162</v>
      </c>
      <c r="AU223" s="200" t="s">
        <v>86</v>
      </c>
      <c r="AV223" s="13" t="s">
        <v>86</v>
      </c>
      <c r="AW223" s="13" t="s">
        <v>28</v>
      </c>
      <c r="AX223" s="13" t="s">
        <v>73</v>
      </c>
      <c r="AY223" s="200" t="s">
        <v>154</v>
      </c>
    </row>
    <row r="224" spans="1:65" s="13" customFormat="1">
      <c r="B224" s="198"/>
      <c r="D224" s="199" t="s">
        <v>162</v>
      </c>
      <c r="E224" s="200" t="s">
        <v>1</v>
      </c>
      <c r="F224" s="201" t="s">
        <v>335</v>
      </c>
      <c r="H224" s="202">
        <v>5.5</v>
      </c>
      <c r="I224" s="203"/>
      <c r="L224" s="198"/>
      <c r="M224" s="204"/>
      <c r="N224" s="205"/>
      <c r="O224" s="205"/>
      <c r="P224" s="205"/>
      <c r="Q224" s="205"/>
      <c r="R224" s="205"/>
      <c r="S224" s="205"/>
      <c r="T224" s="206"/>
      <c r="AT224" s="200" t="s">
        <v>162</v>
      </c>
      <c r="AU224" s="200" t="s">
        <v>86</v>
      </c>
      <c r="AV224" s="13" t="s">
        <v>86</v>
      </c>
      <c r="AW224" s="13" t="s">
        <v>28</v>
      </c>
      <c r="AX224" s="13" t="s">
        <v>73</v>
      </c>
      <c r="AY224" s="200" t="s">
        <v>154</v>
      </c>
    </row>
    <row r="225" spans="1:65" s="13" customFormat="1">
      <c r="B225" s="198"/>
      <c r="D225" s="199" t="s">
        <v>162</v>
      </c>
      <c r="E225" s="200" t="s">
        <v>1</v>
      </c>
      <c r="F225" s="201" t="s">
        <v>336</v>
      </c>
      <c r="H225" s="202">
        <v>17.5</v>
      </c>
      <c r="I225" s="203"/>
      <c r="L225" s="198"/>
      <c r="M225" s="204"/>
      <c r="N225" s="205"/>
      <c r="O225" s="205"/>
      <c r="P225" s="205"/>
      <c r="Q225" s="205"/>
      <c r="R225" s="205"/>
      <c r="S225" s="205"/>
      <c r="T225" s="206"/>
      <c r="AT225" s="200" t="s">
        <v>162</v>
      </c>
      <c r="AU225" s="200" t="s">
        <v>86</v>
      </c>
      <c r="AV225" s="13" t="s">
        <v>86</v>
      </c>
      <c r="AW225" s="13" t="s">
        <v>28</v>
      </c>
      <c r="AX225" s="13" t="s">
        <v>73</v>
      </c>
      <c r="AY225" s="200" t="s">
        <v>154</v>
      </c>
    </row>
    <row r="226" spans="1:65" s="14" customFormat="1">
      <c r="B226" s="207"/>
      <c r="D226" s="199" t="s">
        <v>162</v>
      </c>
      <c r="E226" s="208" t="s">
        <v>1</v>
      </c>
      <c r="F226" s="209" t="s">
        <v>169</v>
      </c>
      <c r="H226" s="210">
        <v>34.1</v>
      </c>
      <c r="I226" s="211"/>
      <c r="L226" s="207"/>
      <c r="M226" s="212"/>
      <c r="N226" s="213"/>
      <c r="O226" s="213"/>
      <c r="P226" s="213"/>
      <c r="Q226" s="213"/>
      <c r="R226" s="213"/>
      <c r="S226" s="213"/>
      <c r="T226" s="214"/>
      <c r="AT226" s="208" t="s">
        <v>162</v>
      </c>
      <c r="AU226" s="208" t="s">
        <v>86</v>
      </c>
      <c r="AV226" s="14" t="s">
        <v>160</v>
      </c>
      <c r="AW226" s="14" t="s">
        <v>28</v>
      </c>
      <c r="AX226" s="14" t="s">
        <v>80</v>
      </c>
      <c r="AY226" s="208" t="s">
        <v>154</v>
      </c>
    </row>
    <row r="227" spans="1:65" s="2" customFormat="1" ht="24" customHeight="1">
      <c r="A227" s="33"/>
      <c r="B227" s="153"/>
      <c r="C227" s="185" t="s">
        <v>337</v>
      </c>
      <c r="D227" s="185" t="s">
        <v>156</v>
      </c>
      <c r="E227" s="186" t="s">
        <v>338</v>
      </c>
      <c r="F227" s="187" t="s">
        <v>339</v>
      </c>
      <c r="G227" s="188" t="s">
        <v>210</v>
      </c>
      <c r="H227" s="189">
        <v>10.199999999999999</v>
      </c>
      <c r="I227" s="190"/>
      <c r="J227" s="191">
        <f>ROUND(I227*H227,2)</f>
        <v>0</v>
      </c>
      <c r="K227" s="192"/>
      <c r="L227" s="34"/>
      <c r="M227" s="193" t="s">
        <v>1</v>
      </c>
      <c r="N227" s="194" t="s">
        <v>39</v>
      </c>
      <c r="O227" s="59"/>
      <c r="P227" s="195">
        <f>O227*H227</f>
        <v>0</v>
      </c>
      <c r="Q227" s="195">
        <v>0</v>
      </c>
      <c r="R227" s="195">
        <f>Q227*H227</f>
        <v>0</v>
      </c>
      <c r="S227" s="195">
        <v>0.432</v>
      </c>
      <c r="T227" s="196">
        <f>S227*H227</f>
        <v>4.4063999999999997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7" t="s">
        <v>160</v>
      </c>
      <c r="AT227" s="197" t="s">
        <v>156</v>
      </c>
      <c r="AU227" s="197" t="s">
        <v>86</v>
      </c>
      <c r="AY227" s="17" t="s">
        <v>154</v>
      </c>
      <c r="BE227" s="103">
        <f>IF(N227="základná",J227,0)</f>
        <v>0</v>
      </c>
      <c r="BF227" s="103">
        <f>IF(N227="znížená",J227,0)</f>
        <v>0</v>
      </c>
      <c r="BG227" s="103">
        <f>IF(N227="zákl. prenesená",J227,0)</f>
        <v>0</v>
      </c>
      <c r="BH227" s="103">
        <f>IF(N227="zníž. prenesená",J227,0)</f>
        <v>0</v>
      </c>
      <c r="BI227" s="103">
        <f>IF(N227="nulová",J227,0)</f>
        <v>0</v>
      </c>
      <c r="BJ227" s="17" t="s">
        <v>86</v>
      </c>
      <c r="BK227" s="103">
        <f>ROUND(I227*H227,2)</f>
        <v>0</v>
      </c>
      <c r="BL227" s="17" t="s">
        <v>160</v>
      </c>
      <c r="BM227" s="197" t="s">
        <v>340</v>
      </c>
    </row>
    <row r="228" spans="1:65" s="13" customFormat="1">
      <c r="B228" s="198"/>
      <c r="D228" s="199" t="s">
        <v>162</v>
      </c>
      <c r="E228" s="200" t="s">
        <v>1</v>
      </c>
      <c r="F228" s="201" t="s">
        <v>341</v>
      </c>
      <c r="H228" s="202">
        <v>1.2</v>
      </c>
      <c r="I228" s="203"/>
      <c r="L228" s="198"/>
      <c r="M228" s="204"/>
      <c r="N228" s="205"/>
      <c r="O228" s="205"/>
      <c r="P228" s="205"/>
      <c r="Q228" s="205"/>
      <c r="R228" s="205"/>
      <c r="S228" s="205"/>
      <c r="T228" s="206"/>
      <c r="AT228" s="200" t="s">
        <v>162</v>
      </c>
      <c r="AU228" s="200" t="s">
        <v>86</v>
      </c>
      <c r="AV228" s="13" t="s">
        <v>86</v>
      </c>
      <c r="AW228" s="13" t="s">
        <v>28</v>
      </c>
      <c r="AX228" s="13" t="s">
        <v>73</v>
      </c>
      <c r="AY228" s="200" t="s">
        <v>154</v>
      </c>
    </row>
    <row r="229" spans="1:65" s="13" customFormat="1">
      <c r="B229" s="198"/>
      <c r="D229" s="199" t="s">
        <v>162</v>
      </c>
      <c r="E229" s="200" t="s">
        <v>1</v>
      </c>
      <c r="F229" s="201" t="s">
        <v>342</v>
      </c>
      <c r="H229" s="202">
        <v>1.6</v>
      </c>
      <c r="I229" s="203"/>
      <c r="L229" s="198"/>
      <c r="M229" s="204"/>
      <c r="N229" s="205"/>
      <c r="O229" s="205"/>
      <c r="P229" s="205"/>
      <c r="Q229" s="205"/>
      <c r="R229" s="205"/>
      <c r="S229" s="205"/>
      <c r="T229" s="206"/>
      <c r="AT229" s="200" t="s">
        <v>162</v>
      </c>
      <c r="AU229" s="200" t="s">
        <v>86</v>
      </c>
      <c r="AV229" s="13" t="s">
        <v>86</v>
      </c>
      <c r="AW229" s="13" t="s">
        <v>28</v>
      </c>
      <c r="AX229" s="13" t="s">
        <v>73</v>
      </c>
      <c r="AY229" s="200" t="s">
        <v>154</v>
      </c>
    </row>
    <row r="230" spans="1:65" s="13" customFormat="1">
      <c r="B230" s="198"/>
      <c r="D230" s="199" t="s">
        <v>162</v>
      </c>
      <c r="E230" s="200" t="s">
        <v>1</v>
      </c>
      <c r="F230" s="201" t="s">
        <v>343</v>
      </c>
      <c r="H230" s="202">
        <v>7.4</v>
      </c>
      <c r="I230" s="203"/>
      <c r="L230" s="198"/>
      <c r="M230" s="204"/>
      <c r="N230" s="205"/>
      <c r="O230" s="205"/>
      <c r="P230" s="205"/>
      <c r="Q230" s="205"/>
      <c r="R230" s="205"/>
      <c r="S230" s="205"/>
      <c r="T230" s="206"/>
      <c r="AT230" s="200" t="s">
        <v>162</v>
      </c>
      <c r="AU230" s="200" t="s">
        <v>86</v>
      </c>
      <c r="AV230" s="13" t="s">
        <v>86</v>
      </c>
      <c r="AW230" s="13" t="s">
        <v>28</v>
      </c>
      <c r="AX230" s="13" t="s">
        <v>73</v>
      </c>
      <c r="AY230" s="200" t="s">
        <v>154</v>
      </c>
    </row>
    <row r="231" spans="1:65" s="14" customFormat="1">
      <c r="B231" s="207"/>
      <c r="D231" s="199" t="s">
        <v>162</v>
      </c>
      <c r="E231" s="208" t="s">
        <v>1</v>
      </c>
      <c r="F231" s="209" t="s">
        <v>169</v>
      </c>
      <c r="H231" s="210">
        <v>10.199999999999999</v>
      </c>
      <c r="I231" s="211"/>
      <c r="L231" s="207"/>
      <c r="M231" s="212"/>
      <c r="N231" s="213"/>
      <c r="O231" s="213"/>
      <c r="P231" s="213"/>
      <c r="Q231" s="213"/>
      <c r="R231" s="213"/>
      <c r="S231" s="213"/>
      <c r="T231" s="214"/>
      <c r="AT231" s="208" t="s">
        <v>162</v>
      </c>
      <c r="AU231" s="208" t="s">
        <v>86</v>
      </c>
      <c r="AV231" s="14" t="s">
        <v>160</v>
      </c>
      <c r="AW231" s="14" t="s">
        <v>28</v>
      </c>
      <c r="AX231" s="14" t="s">
        <v>80</v>
      </c>
      <c r="AY231" s="208" t="s">
        <v>154</v>
      </c>
    </row>
    <row r="232" spans="1:65" s="2" customFormat="1" ht="24" customHeight="1">
      <c r="A232" s="33"/>
      <c r="B232" s="153"/>
      <c r="C232" s="185" t="s">
        <v>344</v>
      </c>
      <c r="D232" s="185" t="s">
        <v>156</v>
      </c>
      <c r="E232" s="186" t="s">
        <v>345</v>
      </c>
      <c r="F232" s="187" t="s">
        <v>346</v>
      </c>
      <c r="G232" s="188" t="s">
        <v>210</v>
      </c>
      <c r="H232" s="189">
        <v>42.4</v>
      </c>
      <c r="I232" s="190"/>
      <c r="J232" s="191">
        <f>ROUND(I232*H232,2)</f>
        <v>0</v>
      </c>
      <c r="K232" s="192"/>
      <c r="L232" s="34"/>
      <c r="M232" s="193" t="s">
        <v>1</v>
      </c>
      <c r="N232" s="194" t="s">
        <v>39</v>
      </c>
      <c r="O232" s="59"/>
      <c r="P232" s="195">
        <f>O232*H232</f>
        <v>0</v>
      </c>
      <c r="Q232" s="195">
        <v>0.4</v>
      </c>
      <c r="R232" s="195">
        <f>Q232*H232</f>
        <v>16.96</v>
      </c>
      <c r="S232" s="195">
        <v>0</v>
      </c>
      <c r="T232" s="196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7" t="s">
        <v>160</v>
      </c>
      <c r="AT232" s="197" t="s">
        <v>156</v>
      </c>
      <c r="AU232" s="197" t="s">
        <v>86</v>
      </c>
      <c r="AY232" s="17" t="s">
        <v>154</v>
      </c>
      <c r="BE232" s="103">
        <f>IF(N232="základná",J232,0)</f>
        <v>0</v>
      </c>
      <c r="BF232" s="103">
        <f>IF(N232="znížená",J232,0)</f>
        <v>0</v>
      </c>
      <c r="BG232" s="103">
        <f>IF(N232="zákl. prenesená",J232,0)</f>
        <v>0</v>
      </c>
      <c r="BH232" s="103">
        <f>IF(N232="zníž. prenesená",J232,0)</f>
        <v>0</v>
      </c>
      <c r="BI232" s="103">
        <f>IF(N232="nulová",J232,0)</f>
        <v>0</v>
      </c>
      <c r="BJ232" s="17" t="s">
        <v>86</v>
      </c>
      <c r="BK232" s="103">
        <f>ROUND(I232*H232,2)</f>
        <v>0</v>
      </c>
      <c r="BL232" s="17" t="s">
        <v>160</v>
      </c>
      <c r="BM232" s="197" t="s">
        <v>347</v>
      </c>
    </row>
    <row r="233" spans="1:65" s="13" customFormat="1">
      <c r="B233" s="198"/>
      <c r="D233" s="199" t="s">
        <v>162</v>
      </c>
      <c r="E233" s="200" t="s">
        <v>1</v>
      </c>
      <c r="F233" s="201" t="s">
        <v>348</v>
      </c>
      <c r="H233" s="202">
        <v>6.4</v>
      </c>
      <c r="I233" s="203"/>
      <c r="L233" s="198"/>
      <c r="M233" s="204"/>
      <c r="N233" s="205"/>
      <c r="O233" s="205"/>
      <c r="P233" s="205"/>
      <c r="Q233" s="205"/>
      <c r="R233" s="205"/>
      <c r="S233" s="205"/>
      <c r="T233" s="206"/>
      <c r="AT233" s="200" t="s">
        <v>162</v>
      </c>
      <c r="AU233" s="200" t="s">
        <v>86</v>
      </c>
      <c r="AV233" s="13" t="s">
        <v>86</v>
      </c>
      <c r="AW233" s="13" t="s">
        <v>28</v>
      </c>
      <c r="AX233" s="13" t="s">
        <v>73</v>
      </c>
      <c r="AY233" s="200" t="s">
        <v>154</v>
      </c>
    </row>
    <row r="234" spans="1:65" s="13" customFormat="1">
      <c r="B234" s="198"/>
      <c r="D234" s="199" t="s">
        <v>162</v>
      </c>
      <c r="E234" s="200" t="s">
        <v>1</v>
      </c>
      <c r="F234" s="201" t="s">
        <v>349</v>
      </c>
      <c r="H234" s="202">
        <v>6.4</v>
      </c>
      <c r="I234" s="203"/>
      <c r="L234" s="198"/>
      <c r="M234" s="204"/>
      <c r="N234" s="205"/>
      <c r="O234" s="205"/>
      <c r="P234" s="205"/>
      <c r="Q234" s="205"/>
      <c r="R234" s="205"/>
      <c r="S234" s="205"/>
      <c r="T234" s="206"/>
      <c r="AT234" s="200" t="s">
        <v>162</v>
      </c>
      <c r="AU234" s="200" t="s">
        <v>86</v>
      </c>
      <c r="AV234" s="13" t="s">
        <v>86</v>
      </c>
      <c r="AW234" s="13" t="s">
        <v>28</v>
      </c>
      <c r="AX234" s="13" t="s">
        <v>73</v>
      </c>
      <c r="AY234" s="200" t="s">
        <v>154</v>
      </c>
    </row>
    <row r="235" spans="1:65" s="13" customFormat="1">
      <c r="B235" s="198"/>
      <c r="D235" s="199" t="s">
        <v>162</v>
      </c>
      <c r="E235" s="200" t="s">
        <v>1</v>
      </c>
      <c r="F235" s="201" t="s">
        <v>350</v>
      </c>
      <c r="H235" s="202">
        <v>29.6</v>
      </c>
      <c r="I235" s="203"/>
      <c r="L235" s="198"/>
      <c r="M235" s="204"/>
      <c r="N235" s="205"/>
      <c r="O235" s="205"/>
      <c r="P235" s="205"/>
      <c r="Q235" s="205"/>
      <c r="R235" s="205"/>
      <c r="S235" s="205"/>
      <c r="T235" s="206"/>
      <c r="AT235" s="200" t="s">
        <v>162</v>
      </c>
      <c r="AU235" s="200" t="s">
        <v>86</v>
      </c>
      <c r="AV235" s="13" t="s">
        <v>86</v>
      </c>
      <c r="AW235" s="13" t="s">
        <v>28</v>
      </c>
      <c r="AX235" s="13" t="s">
        <v>73</v>
      </c>
      <c r="AY235" s="200" t="s">
        <v>154</v>
      </c>
    </row>
    <row r="236" spans="1:65" s="14" customFormat="1">
      <c r="B236" s="207"/>
      <c r="D236" s="199" t="s">
        <v>162</v>
      </c>
      <c r="E236" s="208" t="s">
        <v>1</v>
      </c>
      <c r="F236" s="209" t="s">
        <v>169</v>
      </c>
      <c r="H236" s="210">
        <v>42.4</v>
      </c>
      <c r="I236" s="211"/>
      <c r="L236" s="207"/>
      <c r="M236" s="212"/>
      <c r="N236" s="213"/>
      <c r="O236" s="213"/>
      <c r="P236" s="213"/>
      <c r="Q236" s="213"/>
      <c r="R236" s="213"/>
      <c r="S236" s="213"/>
      <c r="T236" s="214"/>
      <c r="AT236" s="208" t="s">
        <v>162</v>
      </c>
      <c r="AU236" s="208" t="s">
        <v>86</v>
      </c>
      <c r="AV236" s="14" t="s">
        <v>160</v>
      </c>
      <c r="AW236" s="14" t="s">
        <v>28</v>
      </c>
      <c r="AX236" s="14" t="s">
        <v>80</v>
      </c>
      <c r="AY236" s="208" t="s">
        <v>154</v>
      </c>
    </row>
    <row r="237" spans="1:65" s="2" customFormat="1" ht="36" customHeight="1">
      <c r="A237" s="33"/>
      <c r="B237" s="153"/>
      <c r="C237" s="185" t="s">
        <v>351</v>
      </c>
      <c r="D237" s="185" t="s">
        <v>156</v>
      </c>
      <c r="E237" s="186" t="s">
        <v>352</v>
      </c>
      <c r="F237" s="187" t="s">
        <v>353</v>
      </c>
      <c r="G237" s="188" t="s">
        <v>159</v>
      </c>
      <c r="H237" s="189">
        <v>2.5550000000000002</v>
      </c>
      <c r="I237" s="190"/>
      <c r="J237" s="191">
        <f>ROUND(I237*H237,2)</f>
        <v>0</v>
      </c>
      <c r="K237" s="192"/>
      <c r="L237" s="34"/>
      <c r="M237" s="193" t="s">
        <v>1</v>
      </c>
      <c r="N237" s="194" t="s">
        <v>39</v>
      </c>
      <c r="O237" s="59"/>
      <c r="P237" s="195">
        <f>O237*H237</f>
        <v>0</v>
      </c>
      <c r="Q237" s="195">
        <v>0</v>
      </c>
      <c r="R237" s="195">
        <f>Q237*H237</f>
        <v>0</v>
      </c>
      <c r="S237" s="195">
        <v>2.2000000000000002</v>
      </c>
      <c r="T237" s="196">
        <f>S237*H237</f>
        <v>5.6210000000000004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7" t="s">
        <v>160</v>
      </c>
      <c r="AT237" s="197" t="s">
        <v>156</v>
      </c>
      <c r="AU237" s="197" t="s">
        <v>86</v>
      </c>
      <c r="AY237" s="17" t="s">
        <v>154</v>
      </c>
      <c r="BE237" s="103">
        <f>IF(N237="základná",J237,0)</f>
        <v>0</v>
      </c>
      <c r="BF237" s="103">
        <f>IF(N237="znížená",J237,0)</f>
        <v>0</v>
      </c>
      <c r="BG237" s="103">
        <f>IF(N237="zákl. prenesená",J237,0)</f>
        <v>0</v>
      </c>
      <c r="BH237" s="103">
        <f>IF(N237="zníž. prenesená",J237,0)</f>
        <v>0</v>
      </c>
      <c r="BI237" s="103">
        <f>IF(N237="nulová",J237,0)</f>
        <v>0</v>
      </c>
      <c r="BJ237" s="17" t="s">
        <v>86</v>
      </c>
      <c r="BK237" s="103">
        <f>ROUND(I237*H237,2)</f>
        <v>0</v>
      </c>
      <c r="BL237" s="17" t="s">
        <v>160</v>
      </c>
      <c r="BM237" s="197" t="s">
        <v>354</v>
      </c>
    </row>
    <row r="238" spans="1:65" s="13" customFormat="1">
      <c r="B238" s="198"/>
      <c r="D238" s="199" t="s">
        <v>162</v>
      </c>
      <c r="E238" s="200" t="s">
        <v>1</v>
      </c>
      <c r="F238" s="201" t="s">
        <v>355</v>
      </c>
      <c r="H238" s="202">
        <v>0.78</v>
      </c>
      <c r="I238" s="203"/>
      <c r="L238" s="198"/>
      <c r="M238" s="204"/>
      <c r="N238" s="205"/>
      <c r="O238" s="205"/>
      <c r="P238" s="205"/>
      <c r="Q238" s="205"/>
      <c r="R238" s="205"/>
      <c r="S238" s="205"/>
      <c r="T238" s="206"/>
      <c r="AT238" s="200" t="s">
        <v>162</v>
      </c>
      <c r="AU238" s="200" t="s">
        <v>86</v>
      </c>
      <c r="AV238" s="13" t="s">
        <v>86</v>
      </c>
      <c r="AW238" s="13" t="s">
        <v>28</v>
      </c>
      <c r="AX238" s="13" t="s">
        <v>73</v>
      </c>
      <c r="AY238" s="200" t="s">
        <v>154</v>
      </c>
    </row>
    <row r="239" spans="1:65" s="13" customFormat="1">
      <c r="B239" s="198"/>
      <c r="D239" s="199" t="s">
        <v>162</v>
      </c>
      <c r="E239" s="200" t="s">
        <v>1</v>
      </c>
      <c r="F239" s="201" t="s">
        <v>356</v>
      </c>
      <c r="H239" s="202">
        <v>0.8</v>
      </c>
      <c r="I239" s="203"/>
      <c r="L239" s="198"/>
      <c r="M239" s="204"/>
      <c r="N239" s="205"/>
      <c r="O239" s="205"/>
      <c r="P239" s="205"/>
      <c r="Q239" s="205"/>
      <c r="R239" s="205"/>
      <c r="S239" s="205"/>
      <c r="T239" s="206"/>
      <c r="AT239" s="200" t="s">
        <v>162</v>
      </c>
      <c r="AU239" s="200" t="s">
        <v>86</v>
      </c>
      <c r="AV239" s="13" t="s">
        <v>86</v>
      </c>
      <c r="AW239" s="13" t="s">
        <v>28</v>
      </c>
      <c r="AX239" s="13" t="s">
        <v>73</v>
      </c>
      <c r="AY239" s="200" t="s">
        <v>154</v>
      </c>
    </row>
    <row r="240" spans="1:65" s="13" customFormat="1">
      <c r="B240" s="198"/>
      <c r="D240" s="199" t="s">
        <v>162</v>
      </c>
      <c r="E240" s="200" t="s">
        <v>1</v>
      </c>
      <c r="F240" s="201" t="s">
        <v>357</v>
      </c>
      <c r="H240" s="202">
        <v>0.97499999999999998</v>
      </c>
      <c r="I240" s="203"/>
      <c r="L240" s="198"/>
      <c r="M240" s="204"/>
      <c r="N240" s="205"/>
      <c r="O240" s="205"/>
      <c r="P240" s="205"/>
      <c r="Q240" s="205"/>
      <c r="R240" s="205"/>
      <c r="S240" s="205"/>
      <c r="T240" s="206"/>
      <c r="AT240" s="200" t="s">
        <v>162</v>
      </c>
      <c r="AU240" s="200" t="s">
        <v>86</v>
      </c>
      <c r="AV240" s="13" t="s">
        <v>86</v>
      </c>
      <c r="AW240" s="13" t="s">
        <v>28</v>
      </c>
      <c r="AX240" s="13" t="s">
        <v>73</v>
      </c>
      <c r="AY240" s="200" t="s">
        <v>154</v>
      </c>
    </row>
    <row r="241" spans="1:65" s="14" customFormat="1">
      <c r="B241" s="207"/>
      <c r="D241" s="199" t="s">
        <v>162</v>
      </c>
      <c r="E241" s="208" t="s">
        <v>1</v>
      </c>
      <c r="F241" s="209" t="s">
        <v>169</v>
      </c>
      <c r="H241" s="210">
        <v>2.5550000000000002</v>
      </c>
      <c r="I241" s="211"/>
      <c r="L241" s="207"/>
      <c r="M241" s="212"/>
      <c r="N241" s="213"/>
      <c r="O241" s="213"/>
      <c r="P241" s="213"/>
      <c r="Q241" s="213"/>
      <c r="R241" s="213"/>
      <c r="S241" s="213"/>
      <c r="T241" s="214"/>
      <c r="AT241" s="208" t="s">
        <v>162</v>
      </c>
      <c r="AU241" s="208" t="s">
        <v>86</v>
      </c>
      <c r="AV241" s="14" t="s">
        <v>160</v>
      </c>
      <c r="AW241" s="14" t="s">
        <v>28</v>
      </c>
      <c r="AX241" s="14" t="s">
        <v>80</v>
      </c>
      <c r="AY241" s="208" t="s">
        <v>154</v>
      </c>
    </row>
    <row r="242" spans="1:65" s="2" customFormat="1" ht="24" customHeight="1">
      <c r="A242" s="33"/>
      <c r="B242" s="153"/>
      <c r="C242" s="185" t="s">
        <v>358</v>
      </c>
      <c r="D242" s="185" t="s">
        <v>156</v>
      </c>
      <c r="E242" s="186" t="s">
        <v>359</v>
      </c>
      <c r="F242" s="187" t="s">
        <v>360</v>
      </c>
      <c r="G242" s="188" t="s">
        <v>330</v>
      </c>
      <c r="H242" s="189">
        <v>8</v>
      </c>
      <c r="I242" s="190"/>
      <c r="J242" s="191">
        <f>ROUND(I242*H242,2)</f>
        <v>0</v>
      </c>
      <c r="K242" s="192"/>
      <c r="L242" s="34"/>
      <c r="M242" s="193" t="s">
        <v>1</v>
      </c>
      <c r="N242" s="194" t="s">
        <v>39</v>
      </c>
      <c r="O242" s="59"/>
      <c r="P242" s="195">
        <f>O242*H242</f>
        <v>0</v>
      </c>
      <c r="Q242" s="195">
        <v>0</v>
      </c>
      <c r="R242" s="195">
        <f>Q242*H242</f>
        <v>0</v>
      </c>
      <c r="S242" s="195">
        <v>1.2E-2</v>
      </c>
      <c r="T242" s="196">
        <f>S242*H242</f>
        <v>9.6000000000000002E-2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7" t="s">
        <v>160</v>
      </c>
      <c r="AT242" s="197" t="s">
        <v>156</v>
      </c>
      <c r="AU242" s="197" t="s">
        <v>86</v>
      </c>
      <c r="AY242" s="17" t="s">
        <v>154</v>
      </c>
      <c r="BE242" s="103">
        <f>IF(N242="základná",J242,0)</f>
        <v>0</v>
      </c>
      <c r="BF242" s="103">
        <f>IF(N242="znížená",J242,0)</f>
        <v>0</v>
      </c>
      <c r="BG242" s="103">
        <f>IF(N242="zákl. prenesená",J242,0)</f>
        <v>0</v>
      </c>
      <c r="BH242" s="103">
        <f>IF(N242="zníž. prenesená",J242,0)</f>
        <v>0</v>
      </c>
      <c r="BI242" s="103">
        <f>IF(N242="nulová",J242,0)</f>
        <v>0</v>
      </c>
      <c r="BJ242" s="17" t="s">
        <v>86</v>
      </c>
      <c r="BK242" s="103">
        <f>ROUND(I242*H242,2)</f>
        <v>0</v>
      </c>
      <c r="BL242" s="17" t="s">
        <v>160</v>
      </c>
      <c r="BM242" s="197" t="s">
        <v>361</v>
      </c>
    </row>
    <row r="243" spans="1:65" s="13" customFormat="1">
      <c r="B243" s="198"/>
      <c r="D243" s="199" t="s">
        <v>162</v>
      </c>
      <c r="E243" s="200" t="s">
        <v>1</v>
      </c>
      <c r="F243" s="201" t="s">
        <v>362</v>
      </c>
      <c r="H243" s="202">
        <v>8</v>
      </c>
      <c r="I243" s="203"/>
      <c r="L243" s="198"/>
      <c r="M243" s="204"/>
      <c r="N243" s="205"/>
      <c r="O243" s="205"/>
      <c r="P243" s="205"/>
      <c r="Q243" s="205"/>
      <c r="R243" s="205"/>
      <c r="S243" s="205"/>
      <c r="T243" s="206"/>
      <c r="AT243" s="200" t="s">
        <v>162</v>
      </c>
      <c r="AU243" s="200" t="s">
        <v>86</v>
      </c>
      <c r="AV243" s="13" t="s">
        <v>86</v>
      </c>
      <c r="AW243" s="13" t="s">
        <v>28</v>
      </c>
      <c r="AX243" s="13" t="s">
        <v>80</v>
      </c>
      <c r="AY243" s="200" t="s">
        <v>154</v>
      </c>
    </row>
    <row r="244" spans="1:65" s="2" customFormat="1" ht="24" customHeight="1">
      <c r="A244" s="33"/>
      <c r="B244" s="153"/>
      <c r="C244" s="185" t="s">
        <v>363</v>
      </c>
      <c r="D244" s="185" t="s">
        <v>156</v>
      </c>
      <c r="E244" s="186" t="s">
        <v>364</v>
      </c>
      <c r="F244" s="187" t="s">
        <v>365</v>
      </c>
      <c r="G244" s="188" t="s">
        <v>210</v>
      </c>
      <c r="H244" s="189">
        <v>22.35</v>
      </c>
      <c r="I244" s="190"/>
      <c r="J244" s="191">
        <f>ROUND(I244*H244,2)</f>
        <v>0</v>
      </c>
      <c r="K244" s="192"/>
      <c r="L244" s="34"/>
      <c r="M244" s="193" t="s">
        <v>1</v>
      </c>
      <c r="N244" s="194" t="s">
        <v>39</v>
      </c>
      <c r="O244" s="59"/>
      <c r="P244" s="195">
        <f>O244*H244</f>
        <v>0</v>
      </c>
      <c r="Q244" s="195">
        <v>0</v>
      </c>
      <c r="R244" s="195">
        <f>Q244*H244</f>
        <v>0</v>
      </c>
      <c r="S244" s="195">
        <v>2.5000000000000001E-2</v>
      </c>
      <c r="T244" s="196">
        <f>S244*H244</f>
        <v>0.55875000000000008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7" t="s">
        <v>160</v>
      </c>
      <c r="AT244" s="197" t="s">
        <v>156</v>
      </c>
      <c r="AU244" s="197" t="s">
        <v>86</v>
      </c>
      <c r="AY244" s="17" t="s">
        <v>154</v>
      </c>
      <c r="BE244" s="103">
        <f>IF(N244="základná",J244,0)</f>
        <v>0</v>
      </c>
      <c r="BF244" s="103">
        <f>IF(N244="znížená",J244,0)</f>
        <v>0</v>
      </c>
      <c r="BG244" s="103">
        <f>IF(N244="zákl. prenesená",J244,0)</f>
        <v>0</v>
      </c>
      <c r="BH244" s="103">
        <f>IF(N244="zníž. prenesená",J244,0)</f>
        <v>0</v>
      </c>
      <c r="BI244" s="103">
        <f>IF(N244="nulová",J244,0)</f>
        <v>0</v>
      </c>
      <c r="BJ244" s="17" t="s">
        <v>86</v>
      </c>
      <c r="BK244" s="103">
        <f>ROUND(I244*H244,2)</f>
        <v>0</v>
      </c>
      <c r="BL244" s="17" t="s">
        <v>160</v>
      </c>
      <c r="BM244" s="197" t="s">
        <v>366</v>
      </c>
    </row>
    <row r="245" spans="1:65" s="13" customFormat="1">
      <c r="B245" s="198"/>
      <c r="D245" s="199" t="s">
        <v>162</v>
      </c>
      <c r="E245" s="200" t="s">
        <v>1</v>
      </c>
      <c r="F245" s="201" t="s">
        <v>367</v>
      </c>
      <c r="H245" s="202">
        <v>2.6</v>
      </c>
      <c r="I245" s="203"/>
      <c r="L245" s="198"/>
      <c r="M245" s="204"/>
      <c r="N245" s="205"/>
      <c r="O245" s="205"/>
      <c r="P245" s="205"/>
      <c r="Q245" s="205"/>
      <c r="R245" s="205"/>
      <c r="S245" s="205"/>
      <c r="T245" s="206"/>
      <c r="AT245" s="200" t="s">
        <v>162</v>
      </c>
      <c r="AU245" s="200" t="s">
        <v>86</v>
      </c>
      <c r="AV245" s="13" t="s">
        <v>86</v>
      </c>
      <c r="AW245" s="13" t="s">
        <v>28</v>
      </c>
      <c r="AX245" s="13" t="s">
        <v>73</v>
      </c>
      <c r="AY245" s="200" t="s">
        <v>154</v>
      </c>
    </row>
    <row r="246" spans="1:65" s="13" customFormat="1">
      <c r="B246" s="198"/>
      <c r="D246" s="199" t="s">
        <v>162</v>
      </c>
      <c r="E246" s="200" t="s">
        <v>1</v>
      </c>
      <c r="F246" s="201" t="s">
        <v>368</v>
      </c>
      <c r="H246" s="202">
        <v>17.86</v>
      </c>
      <c r="I246" s="203"/>
      <c r="L246" s="198"/>
      <c r="M246" s="204"/>
      <c r="N246" s="205"/>
      <c r="O246" s="205"/>
      <c r="P246" s="205"/>
      <c r="Q246" s="205"/>
      <c r="R246" s="205"/>
      <c r="S246" s="205"/>
      <c r="T246" s="206"/>
      <c r="AT246" s="200" t="s">
        <v>162</v>
      </c>
      <c r="AU246" s="200" t="s">
        <v>86</v>
      </c>
      <c r="AV246" s="13" t="s">
        <v>86</v>
      </c>
      <c r="AW246" s="13" t="s">
        <v>28</v>
      </c>
      <c r="AX246" s="13" t="s">
        <v>73</v>
      </c>
      <c r="AY246" s="200" t="s">
        <v>154</v>
      </c>
    </row>
    <row r="247" spans="1:65" s="13" customFormat="1">
      <c r="B247" s="198"/>
      <c r="D247" s="199" t="s">
        <v>162</v>
      </c>
      <c r="E247" s="200" t="s">
        <v>1</v>
      </c>
      <c r="F247" s="201" t="s">
        <v>369</v>
      </c>
      <c r="H247" s="202">
        <v>1.89</v>
      </c>
      <c r="I247" s="203"/>
      <c r="L247" s="198"/>
      <c r="M247" s="204"/>
      <c r="N247" s="205"/>
      <c r="O247" s="205"/>
      <c r="P247" s="205"/>
      <c r="Q247" s="205"/>
      <c r="R247" s="205"/>
      <c r="S247" s="205"/>
      <c r="T247" s="206"/>
      <c r="AT247" s="200" t="s">
        <v>162</v>
      </c>
      <c r="AU247" s="200" t="s">
        <v>86</v>
      </c>
      <c r="AV247" s="13" t="s">
        <v>86</v>
      </c>
      <c r="AW247" s="13" t="s">
        <v>28</v>
      </c>
      <c r="AX247" s="13" t="s">
        <v>73</v>
      </c>
      <c r="AY247" s="200" t="s">
        <v>154</v>
      </c>
    </row>
    <row r="248" spans="1:65" s="14" customFormat="1">
      <c r="B248" s="207"/>
      <c r="D248" s="199" t="s">
        <v>162</v>
      </c>
      <c r="E248" s="208" t="s">
        <v>1</v>
      </c>
      <c r="F248" s="209" t="s">
        <v>169</v>
      </c>
      <c r="H248" s="210">
        <v>22.35</v>
      </c>
      <c r="I248" s="211"/>
      <c r="L248" s="207"/>
      <c r="M248" s="212"/>
      <c r="N248" s="213"/>
      <c r="O248" s="213"/>
      <c r="P248" s="213"/>
      <c r="Q248" s="213"/>
      <c r="R248" s="213"/>
      <c r="S248" s="213"/>
      <c r="T248" s="214"/>
      <c r="AT248" s="208" t="s">
        <v>162</v>
      </c>
      <c r="AU248" s="208" t="s">
        <v>86</v>
      </c>
      <c r="AV248" s="14" t="s">
        <v>160</v>
      </c>
      <c r="AW248" s="14" t="s">
        <v>28</v>
      </c>
      <c r="AX248" s="14" t="s">
        <v>80</v>
      </c>
      <c r="AY248" s="208" t="s">
        <v>154</v>
      </c>
    </row>
    <row r="249" spans="1:65" s="2" customFormat="1" ht="24" customHeight="1">
      <c r="A249" s="33"/>
      <c r="B249" s="153"/>
      <c r="C249" s="185" t="s">
        <v>370</v>
      </c>
      <c r="D249" s="185" t="s">
        <v>156</v>
      </c>
      <c r="E249" s="186" t="s">
        <v>371</v>
      </c>
      <c r="F249" s="187" t="s">
        <v>372</v>
      </c>
      <c r="G249" s="188" t="s">
        <v>159</v>
      </c>
      <c r="H249" s="189">
        <v>0.3</v>
      </c>
      <c r="I249" s="190"/>
      <c r="J249" s="191">
        <f>ROUND(I249*H249,2)</f>
        <v>0</v>
      </c>
      <c r="K249" s="192"/>
      <c r="L249" s="34"/>
      <c r="M249" s="193" t="s">
        <v>1</v>
      </c>
      <c r="N249" s="194" t="s">
        <v>39</v>
      </c>
      <c r="O249" s="59"/>
      <c r="P249" s="195">
        <f>O249*H249</f>
        <v>0</v>
      </c>
      <c r="Q249" s="195">
        <v>0</v>
      </c>
      <c r="R249" s="195">
        <f>Q249*H249</f>
        <v>0</v>
      </c>
      <c r="S249" s="195">
        <v>2.2000000000000002</v>
      </c>
      <c r="T249" s="196">
        <f>S249*H249</f>
        <v>0.66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7" t="s">
        <v>160</v>
      </c>
      <c r="AT249" s="197" t="s">
        <v>156</v>
      </c>
      <c r="AU249" s="197" t="s">
        <v>86</v>
      </c>
      <c r="AY249" s="17" t="s">
        <v>154</v>
      </c>
      <c r="BE249" s="103">
        <f>IF(N249="základná",J249,0)</f>
        <v>0</v>
      </c>
      <c r="BF249" s="103">
        <f>IF(N249="znížená",J249,0)</f>
        <v>0</v>
      </c>
      <c r="BG249" s="103">
        <f>IF(N249="zákl. prenesená",J249,0)</f>
        <v>0</v>
      </c>
      <c r="BH249" s="103">
        <f>IF(N249="zníž. prenesená",J249,0)</f>
        <v>0</v>
      </c>
      <c r="BI249" s="103">
        <f>IF(N249="nulová",J249,0)</f>
        <v>0</v>
      </c>
      <c r="BJ249" s="17" t="s">
        <v>86</v>
      </c>
      <c r="BK249" s="103">
        <f>ROUND(I249*H249,2)</f>
        <v>0</v>
      </c>
      <c r="BL249" s="17" t="s">
        <v>160</v>
      </c>
      <c r="BM249" s="197" t="s">
        <v>373</v>
      </c>
    </row>
    <row r="250" spans="1:65" s="13" customFormat="1">
      <c r="B250" s="198"/>
      <c r="D250" s="199" t="s">
        <v>162</v>
      </c>
      <c r="E250" s="200" t="s">
        <v>1</v>
      </c>
      <c r="F250" s="201" t="s">
        <v>374</v>
      </c>
      <c r="H250" s="202">
        <v>0.3</v>
      </c>
      <c r="I250" s="203"/>
      <c r="L250" s="198"/>
      <c r="M250" s="204"/>
      <c r="N250" s="205"/>
      <c r="O250" s="205"/>
      <c r="P250" s="205"/>
      <c r="Q250" s="205"/>
      <c r="R250" s="205"/>
      <c r="S250" s="205"/>
      <c r="T250" s="206"/>
      <c r="AT250" s="200" t="s">
        <v>162</v>
      </c>
      <c r="AU250" s="200" t="s">
        <v>86</v>
      </c>
      <c r="AV250" s="13" t="s">
        <v>86</v>
      </c>
      <c r="AW250" s="13" t="s">
        <v>28</v>
      </c>
      <c r="AX250" s="13" t="s">
        <v>80</v>
      </c>
      <c r="AY250" s="200" t="s">
        <v>154</v>
      </c>
    </row>
    <row r="251" spans="1:65" s="2" customFormat="1" ht="24" customHeight="1">
      <c r="A251" s="33"/>
      <c r="B251" s="153"/>
      <c r="C251" s="185" t="s">
        <v>375</v>
      </c>
      <c r="D251" s="185" t="s">
        <v>156</v>
      </c>
      <c r="E251" s="186" t="s">
        <v>376</v>
      </c>
      <c r="F251" s="187" t="s">
        <v>377</v>
      </c>
      <c r="G251" s="188" t="s">
        <v>200</v>
      </c>
      <c r="H251" s="189">
        <v>30</v>
      </c>
      <c r="I251" s="190"/>
      <c r="J251" s="191">
        <f>ROUND(I251*H251,2)</f>
        <v>0</v>
      </c>
      <c r="K251" s="192"/>
      <c r="L251" s="34"/>
      <c r="M251" s="193" t="s">
        <v>1</v>
      </c>
      <c r="N251" s="194" t="s">
        <v>39</v>
      </c>
      <c r="O251" s="59"/>
      <c r="P251" s="195">
        <f>O251*H251</f>
        <v>0</v>
      </c>
      <c r="Q251" s="195">
        <v>0</v>
      </c>
      <c r="R251" s="195">
        <f>Q251*H251</f>
        <v>0</v>
      </c>
      <c r="S251" s="195">
        <v>4.0000000000000001E-3</v>
      </c>
      <c r="T251" s="196">
        <f>S251*H251</f>
        <v>0.12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7" t="s">
        <v>160</v>
      </c>
      <c r="AT251" s="197" t="s">
        <v>156</v>
      </c>
      <c r="AU251" s="197" t="s">
        <v>86</v>
      </c>
      <c r="AY251" s="17" t="s">
        <v>154</v>
      </c>
      <c r="BE251" s="103">
        <f>IF(N251="základná",J251,0)</f>
        <v>0</v>
      </c>
      <c r="BF251" s="103">
        <f>IF(N251="znížená",J251,0)</f>
        <v>0</v>
      </c>
      <c r="BG251" s="103">
        <f>IF(N251="zákl. prenesená",J251,0)</f>
        <v>0</v>
      </c>
      <c r="BH251" s="103">
        <f>IF(N251="zníž. prenesená",J251,0)</f>
        <v>0</v>
      </c>
      <c r="BI251" s="103">
        <f>IF(N251="nulová",J251,0)</f>
        <v>0</v>
      </c>
      <c r="BJ251" s="17" t="s">
        <v>86</v>
      </c>
      <c r="BK251" s="103">
        <f>ROUND(I251*H251,2)</f>
        <v>0</v>
      </c>
      <c r="BL251" s="17" t="s">
        <v>160</v>
      </c>
      <c r="BM251" s="197" t="s">
        <v>378</v>
      </c>
    </row>
    <row r="252" spans="1:65" s="13" customFormat="1">
      <c r="B252" s="198"/>
      <c r="D252" s="199" t="s">
        <v>162</v>
      </c>
      <c r="E252" s="200" t="s">
        <v>1</v>
      </c>
      <c r="F252" s="201" t="s">
        <v>379</v>
      </c>
      <c r="H252" s="202">
        <v>30</v>
      </c>
      <c r="I252" s="203"/>
      <c r="L252" s="198"/>
      <c r="M252" s="204"/>
      <c r="N252" s="205"/>
      <c r="O252" s="205"/>
      <c r="P252" s="205"/>
      <c r="Q252" s="205"/>
      <c r="R252" s="205"/>
      <c r="S252" s="205"/>
      <c r="T252" s="206"/>
      <c r="AT252" s="200" t="s">
        <v>162</v>
      </c>
      <c r="AU252" s="200" t="s">
        <v>86</v>
      </c>
      <c r="AV252" s="13" t="s">
        <v>86</v>
      </c>
      <c r="AW252" s="13" t="s">
        <v>28</v>
      </c>
      <c r="AX252" s="13" t="s">
        <v>80</v>
      </c>
      <c r="AY252" s="200" t="s">
        <v>154</v>
      </c>
    </row>
    <row r="253" spans="1:65" s="2" customFormat="1" ht="16.5" customHeight="1">
      <c r="A253" s="33"/>
      <c r="B253" s="153"/>
      <c r="C253" s="185" t="s">
        <v>380</v>
      </c>
      <c r="D253" s="185" t="s">
        <v>156</v>
      </c>
      <c r="E253" s="186" t="s">
        <v>381</v>
      </c>
      <c r="F253" s="187" t="s">
        <v>382</v>
      </c>
      <c r="G253" s="188" t="s">
        <v>210</v>
      </c>
      <c r="H253" s="189">
        <v>29.12</v>
      </c>
      <c r="I253" s="190"/>
      <c r="J253" s="191">
        <f>ROUND(I253*H253,2)</f>
        <v>0</v>
      </c>
      <c r="K253" s="192"/>
      <c r="L253" s="34"/>
      <c r="M253" s="193" t="s">
        <v>1</v>
      </c>
      <c r="N253" s="194" t="s">
        <v>39</v>
      </c>
      <c r="O253" s="59"/>
      <c r="P253" s="195">
        <f>O253*H253</f>
        <v>0</v>
      </c>
      <c r="Q253" s="195">
        <v>0</v>
      </c>
      <c r="R253" s="195">
        <f>Q253*H253</f>
        <v>0</v>
      </c>
      <c r="S253" s="195">
        <v>2.4E-2</v>
      </c>
      <c r="T253" s="196">
        <f>S253*H253</f>
        <v>0.69888000000000006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7" t="s">
        <v>237</v>
      </c>
      <c r="AT253" s="197" t="s">
        <v>156</v>
      </c>
      <c r="AU253" s="197" t="s">
        <v>86</v>
      </c>
      <c r="AY253" s="17" t="s">
        <v>154</v>
      </c>
      <c r="BE253" s="103">
        <f>IF(N253="základná",J253,0)</f>
        <v>0</v>
      </c>
      <c r="BF253" s="103">
        <f>IF(N253="znížená",J253,0)</f>
        <v>0</v>
      </c>
      <c r="BG253" s="103">
        <f>IF(N253="zákl. prenesená",J253,0)</f>
        <v>0</v>
      </c>
      <c r="BH253" s="103">
        <f>IF(N253="zníž. prenesená",J253,0)</f>
        <v>0</v>
      </c>
      <c r="BI253" s="103">
        <f>IF(N253="nulová",J253,0)</f>
        <v>0</v>
      </c>
      <c r="BJ253" s="17" t="s">
        <v>86</v>
      </c>
      <c r="BK253" s="103">
        <f>ROUND(I253*H253,2)</f>
        <v>0</v>
      </c>
      <c r="BL253" s="17" t="s">
        <v>237</v>
      </c>
      <c r="BM253" s="197" t="s">
        <v>383</v>
      </c>
    </row>
    <row r="254" spans="1:65" s="13" customFormat="1">
      <c r="B254" s="198"/>
      <c r="D254" s="199" t="s">
        <v>162</v>
      </c>
      <c r="E254" s="200" t="s">
        <v>1</v>
      </c>
      <c r="F254" s="201" t="s">
        <v>384</v>
      </c>
      <c r="H254" s="202">
        <v>29.12</v>
      </c>
      <c r="I254" s="203"/>
      <c r="L254" s="198"/>
      <c r="M254" s="204"/>
      <c r="N254" s="205"/>
      <c r="O254" s="205"/>
      <c r="P254" s="205"/>
      <c r="Q254" s="205"/>
      <c r="R254" s="205"/>
      <c r="S254" s="205"/>
      <c r="T254" s="206"/>
      <c r="AT254" s="200" t="s">
        <v>162</v>
      </c>
      <c r="AU254" s="200" t="s">
        <v>86</v>
      </c>
      <c r="AV254" s="13" t="s">
        <v>86</v>
      </c>
      <c r="AW254" s="13" t="s">
        <v>28</v>
      </c>
      <c r="AX254" s="13" t="s">
        <v>80</v>
      </c>
      <c r="AY254" s="200" t="s">
        <v>154</v>
      </c>
    </row>
    <row r="255" spans="1:65" s="2" customFormat="1" ht="24" customHeight="1">
      <c r="A255" s="33"/>
      <c r="B255" s="153"/>
      <c r="C255" s="185" t="s">
        <v>385</v>
      </c>
      <c r="D255" s="185" t="s">
        <v>156</v>
      </c>
      <c r="E255" s="186" t="s">
        <v>386</v>
      </c>
      <c r="F255" s="187" t="s">
        <v>387</v>
      </c>
      <c r="G255" s="188" t="s">
        <v>306</v>
      </c>
      <c r="H255" s="189">
        <v>1500</v>
      </c>
      <c r="I255" s="190"/>
      <c r="J255" s="191">
        <f>ROUND(I255*H255,2)</f>
        <v>0</v>
      </c>
      <c r="K255" s="192"/>
      <c r="L255" s="34"/>
      <c r="M255" s="193" t="s">
        <v>1</v>
      </c>
      <c r="N255" s="194" t="s">
        <v>39</v>
      </c>
      <c r="O255" s="59"/>
      <c r="P255" s="195">
        <f>O255*H255</f>
        <v>0</v>
      </c>
      <c r="Q255" s="195">
        <v>5.0000000000000002E-5</v>
      </c>
      <c r="R255" s="195">
        <f>Q255*H255</f>
        <v>7.4999999999999997E-2</v>
      </c>
      <c r="S255" s="195">
        <v>1E-3</v>
      </c>
      <c r="T255" s="196">
        <f>S255*H255</f>
        <v>1.5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7" t="s">
        <v>237</v>
      </c>
      <c r="AT255" s="197" t="s">
        <v>156</v>
      </c>
      <c r="AU255" s="197" t="s">
        <v>86</v>
      </c>
      <c r="AY255" s="17" t="s">
        <v>154</v>
      </c>
      <c r="BE255" s="103">
        <f>IF(N255="základná",J255,0)</f>
        <v>0</v>
      </c>
      <c r="BF255" s="103">
        <f>IF(N255="znížená",J255,0)</f>
        <v>0</v>
      </c>
      <c r="BG255" s="103">
        <f>IF(N255="zákl. prenesená",J255,0)</f>
        <v>0</v>
      </c>
      <c r="BH255" s="103">
        <f>IF(N255="zníž. prenesená",J255,0)</f>
        <v>0</v>
      </c>
      <c r="BI255" s="103">
        <f>IF(N255="nulová",J255,0)</f>
        <v>0</v>
      </c>
      <c r="BJ255" s="17" t="s">
        <v>86</v>
      </c>
      <c r="BK255" s="103">
        <f>ROUND(I255*H255,2)</f>
        <v>0</v>
      </c>
      <c r="BL255" s="17" t="s">
        <v>237</v>
      </c>
      <c r="BM255" s="197" t="s">
        <v>388</v>
      </c>
    </row>
    <row r="256" spans="1:65" s="13" customFormat="1">
      <c r="B256" s="198"/>
      <c r="D256" s="199" t="s">
        <v>162</v>
      </c>
      <c r="E256" s="200" t="s">
        <v>1</v>
      </c>
      <c r="F256" s="201" t="s">
        <v>389</v>
      </c>
      <c r="H256" s="202">
        <v>1500</v>
      </c>
      <c r="I256" s="203"/>
      <c r="L256" s="198"/>
      <c r="M256" s="204"/>
      <c r="N256" s="205"/>
      <c r="O256" s="205"/>
      <c r="P256" s="205"/>
      <c r="Q256" s="205"/>
      <c r="R256" s="205"/>
      <c r="S256" s="205"/>
      <c r="T256" s="206"/>
      <c r="AT256" s="200" t="s">
        <v>162</v>
      </c>
      <c r="AU256" s="200" t="s">
        <v>86</v>
      </c>
      <c r="AV256" s="13" t="s">
        <v>86</v>
      </c>
      <c r="AW256" s="13" t="s">
        <v>28</v>
      </c>
      <c r="AX256" s="13" t="s">
        <v>80</v>
      </c>
      <c r="AY256" s="200" t="s">
        <v>154</v>
      </c>
    </row>
    <row r="257" spans="1:65" s="2" customFormat="1" ht="24" customHeight="1">
      <c r="A257" s="33"/>
      <c r="B257" s="153"/>
      <c r="C257" s="185" t="s">
        <v>390</v>
      </c>
      <c r="D257" s="185" t="s">
        <v>156</v>
      </c>
      <c r="E257" s="186" t="s">
        <v>391</v>
      </c>
      <c r="F257" s="187" t="s">
        <v>392</v>
      </c>
      <c r="G257" s="188" t="s">
        <v>210</v>
      </c>
      <c r="H257" s="189">
        <v>22.35</v>
      </c>
      <c r="I257" s="190"/>
      <c r="J257" s="191">
        <f>ROUND(I257*H257,2)</f>
        <v>0</v>
      </c>
      <c r="K257" s="192"/>
      <c r="L257" s="34"/>
      <c r="M257" s="193" t="s">
        <v>1</v>
      </c>
      <c r="N257" s="194" t="s">
        <v>39</v>
      </c>
      <c r="O257" s="59"/>
      <c r="P257" s="195">
        <f>O257*H257</f>
        <v>0</v>
      </c>
      <c r="Q257" s="195">
        <v>0</v>
      </c>
      <c r="R257" s="195">
        <f>Q257*H257</f>
        <v>0</v>
      </c>
      <c r="S257" s="195">
        <v>1.4E-2</v>
      </c>
      <c r="T257" s="196">
        <f>S257*H257</f>
        <v>0.31290000000000001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7" t="s">
        <v>237</v>
      </c>
      <c r="AT257" s="197" t="s">
        <v>156</v>
      </c>
      <c r="AU257" s="197" t="s">
        <v>86</v>
      </c>
      <c r="AY257" s="17" t="s">
        <v>154</v>
      </c>
      <c r="BE257" s="103">
        <f>IF(N257="základná",J257,0)</f>
        <v>0</v>
      </c>
      <c r="BF257" s="103">
        <f>IF(N257="znížená",J257,0)</f>
        <v>0</v>
      </c>
      <c r="BG257" s="103">
        <f>IF(N257="zákl. prenesená",J257,0)</f>
        <v>0</v>
      </c>
      <c r="BH257" s="103">
        <f>IF(N257="zníž. prenesená",J257,0)</f>
        <v>0</v>
      </c>
      <c r="BI257" s="103">
        <f>IF(N257="nulová",J257,0)</f>
        <v>0</v>
      </c>
      <c r="BJ257" s="17" t="s">
        <v>86</v>
      </c>
      <c r="BK257" s="103">
        <f>ROUND(I257*H257,2)</f>
        <v>0</v>
      </c>
      <c r="BL257" s="17" t="s">
        <v>237</v>
      </c>
      <c r="BM257" s="197" t="s">
        <v>393</v>
      </c>
    </row>
    <row r="258" spans="1:65" s="13" customFormat="1">
      <c r="B258" s="198"/>
      <c r="D258" s="199" t="s">
        <v>162</v>
      </c>
      <c r="E258" s="200" t="s">
        <v>1</v>
      </c>
      <c r="F258" s="201" t="s">
        <v>367</v>
      </c>
      <c r="H258" s="202">
        <v>2.6</v>
      </c>
      <c r="I258" s="203"/>
      <c r="L258" s="198"/>
      <c r="M258" s="204"/>
      <c r="N258" s="205"/>
      <c r="O258" s="205"/>
      <c r="P258" s="205"/>
      <c r="Q258" s="205"/>
      <c r="R258" s="205"/>
      <c r="S258" s="205"/>
      <c r="T258" s="206"/>
      <c r="AT258" s="200" t="s">
        <v>162</v>
      </c>
      <c r="AU258" s="200" t="s">
        <v>86</v>
      </c>
      <c r="AV258" s="13" t="s">
        <v>86</v>
      </c>
      <c r="AW258" s="13" t="s">
        <v>28</v>
      </c>
      <c r="AX258" s="13" t="s">
        <v>73</v>
      </c>
      <c r="AY258" s="200" t="s">
        <v>154</v>
      </c>
    </row>
    <row r="259" spans="1:65" s="13" customFormat="1">
      <c r="B259" s="198"/>
      <c r="D259" s="199" t="s">
        <v>162</v>
      </c>
      <c r="E259" s="200" t="s">
        <v>1</v>
      </c>
      <c r="F259" s="201" t="s">
        <v>368</v>
      </c>
      <c r="H259" s="202">
        <v>17.86</v>
      </c>
      <c r="I259" s="203"/>
      <c r="L259" s="198"/>
      <c r="M259" s="204"/>
      <c r="N259" s="205"/>
      <c r="O259" s="205"/>
      <c r="P259" s="205"/>
      <c r="Q259" s="205"/>
      <c r="R259" s="205"/>
      <c r="S259" s="205"/>
      <c r="T259" s="206"/>
      <c r="AT259" s="200" t="s">
        <v>162</v>
      </c>
      <c r="AU259" s="200" t="s">
        <v>86</v>
      </c>
      <c r="AV259" s="13" t="s">
        <v>86</v>
      </c>
      <c r="AW259" s="13" t="s">
        <v>28</v>
      </c>
      <c r="AX259" s="13" t="s">
        <v>73</v>
      </c>
      <c r="AY259" s="200" t="s">
        <v>154</v>
      </c>
    </row>
    <row r="260" spans="1:65" s="13" customFormat="1">
      <c r="B260" s="198"/>
      <c r="D260" s="199" t="s">
        <v>162</v>
      </c>
      <c r="E260" s="200" t="s">
        <v>1</v>
      </c>
      <c r="F260" s="201" t="s">
        <v>369</v>
      </c>
      <c r="H260" s="202">
        <v>1.89</v>
      </c>
      <c r="I260" s="203"/>
      <c r="L260" s="198"/>
      <c r="M260" s="204"/>
      <c r="N260" s="205"/>
      <c r="O260" s="205"/>
      <c r="P260" s="205"/>
      <c r="Q260" s="205"/>
      <c r="R260" s="205"/>
      <c r="S260" s="205"/>
      <c r="T260" s="206"/>
      <c r="AT260" s="200" t="s">
        <v>162</v>
      </c>
      <c r="AU260" s="200" t="s">
        <v>86</v>
      </c>
      <c r="AV260" s="13" t="s">
        <v>86</v>
      </c>
      <c r="AW260" s="13" t="s">
        <v>28</v>
      </c>
      <c r="AX260" s="13" t="s">
        <v>73</v>
      </c>
      <c r="AY260" s="200" t="s">
        <v>154</v>
      </c>
    </row>
    <row r="261" spans="1:65" s="14" customFormat="1">
      <c r="B261" s="207"/>
      <c r="D261" s="199" t="s">
        <v>162</v>
      </c>
      <c r="E261" s="208" t="s">
        <v>1</v>
      </c>
      <c r="F261" s="209" t="s">
        <v>169</v>
      </c>
      <c r="H261" s="210">
        <v>22.35</v>
      </c>
      <c r="I261" s="211"/>
      <c r="L261" s="207"/>
      <c r="M261" s="212"/>
      <c r="N261" s="213"/>
      <c r="O261" s="213"/>
      <c r="P261" s="213"/>
      <c r="Q261" s="213"/>
      <c r="R261" s="213"/>
      <c r="S261" s="213"/>
      <c r="T261" s="214"/>
      <c r="AT261" s="208" t="s">
        <v>162</v>
      </c>
      <c r="AU261" s="208" t="s">
        <v>86</v>
      </c>
      <c r="AV261" s="14" t="s">
        <v>160</v>
      </c>
      <c r="AW261" s="14" t="s">
        <v>28</v>
      </c>
      <c r="AX261" s="14" t="s">
        <v>80</v>
      </c>
      <c r="AY261" s="208" t="s">
        <v>154</v>
      </c>
    </row>
    <row r="262" spans="1:65" s="2" customFormat="1" ht="24" customHeight="1">
      <c r="A262" s="33"/>
      <c r="B262" s="153"/>
      <c r="C262" s="185" t="s">
        <v>394</v>
      </c>
      <c r="D262" s="185" t="s">
        <v>156</v>
      </c>
      <c r="E262" s="186" t="s">
        <v>395</v>
      </c>
      <c r="F262" s="187" t="s">
        <v>396</v>
      </c>
      <c r="G262" s="188" t="s">
        <v>200</v>
      </c>
      <c r="H262" s="189">
        <v>56</v>
      </c>
      <c r="I262" s="190"/>
      <c r="J262" s="191">
        <f>ROUND(I262*H262,2)</f>
        <v>0</v>
      </c>
      <c r="K262" s="192"/>
      <c r="L262" s="34"/>
      <c r="M262" s="193" t="s">
        <v>1</v>
      </c>
      <c r="N262" s="194" t="s">
        <v>39</v>
      </c>
      <c r="O262" s="59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7" t="s">
        <v>160</v>
      </c>
      <c r="AT262" s="197" t="s">
        <v>156</v>
      </c>
      <c r="AU262" s="197" t="s">
        <v>86</v>
      </c>
      <c r="AY262" s="17" t="s">
        <v>154</v>
      </c>
      <c r="BE262" s="103">
        <f>IF(N262="základná",J262,0)</f>
        <v>0</v>
      </c>
      <c r="BF262" s="103">
        <f>IF(N262="znížená",J262,0)</f>
        <v>0</v>
      </c>
      <c r="BG262" s="103">
        <f>IF(N262="zákl. prenesená",J262,0)</f>
        <v>0</v>
      </c>
      <c r="BH262" s="103">
        <f>IF(N262="zníž. prenesená",J262,0)</f>
        <v>0</v>
      </c>
      <c r="BI262" s="103">
        <f>IF(N262="nulová",J262,0)</f>
        <v>0</v>
      </c>
      <c r="BJ262" s="17" t="s">
        <v>86</v>
      </c>
      <c r="BK262" s="103">
        <f>ROUND(I262*H262,2)</f>
        <v>0</v>
      </c>
      <c r="BL262" s="17" t="s">
        <v>160</v>
      </c>
      <c r="BM262" s="197" t="s">
        <v>397</v>
      </c>
    </row>
    <row r="263" spans="1:65" s="13" customFormat="1">
      <c r="B263" s="198"/>
      <c r="D263" s="199" t="s">
        <v>162</v>
      </c>
      <c r="E263" s="200" t="s">
        <v>1</v>
      </c>
      <c r="F263" s="201" t="s">
        <v>398</v>
      </c>
      <c r="H263" s="202">
        <v>56</v>
      </c>
      <c r="I263" s="203"/>
      <c r="L263" s="198"/>
      <c r="M263" s="204"/>
      <c r="N263" s="205"/>
      <c r="O263" s="205"/>
      <c r="P263" s="205"/>
      <c r="Q263" s="205"/>
      <c r="R263" s="205"/>
      <c r="S263" s="205"/>
      <c r="T263" s="206"/>
      <c r="AT263" s="200" t="s">
        <v>162</v>
      </c>
      <c r="AU263" s="200" t="s">
        <v>86</v>
      </c>
      <c r="AV263" s="13" t="s">
        <v>86</v>
      </c>
      <c r="AW263" s="13" t="s">
        <v>28</v>
      </c>
      <c r="AX263" s="13" t="s">
        <v>80</v>
      </c>
      <c r="AY263" s="200" t="s">
        <v>154</v>
      </c>
    </row>
    <row r="264" spans="1:65" s="2" customFormat="1" ht="24" customHeight="1">
      <c r="A264" s="33"/>
      <c r="B264" s="153"/>
      <c r="C264" s="185" t="s">
        <v>399</v>
      </c>
      <c r="D264" s="185" t="s">
        <v>156</v>
      </c>
      <c r="E264" s="186" t="s">
        <v>400</v>
      </c>
      <c r="F264" s="187" t="s">
        <v>401</v>
      </c>
      <c r="G264" s="188" t="s">
        <v>193</v>
      </c>
      <c r="H264" s="189">
        <v>13.974</v>
      </c>
      <c r="I264" s="190"/>
      <c r="J264" s="191">
        <f>ROUND(I264*H264,2)</f>
        <v>0</v>
      </c>
      <c r="K264" s="192"/>
      <c r="L264" s="34"/>
      <c r="M264" s="193" t="s">
        <v>1</v>
      </c>
      <c r="N264" s="194" t="s">
        <v>39</v>
      </c>
      <c r="O264" s="59"/>
      <c r="P264" s="195">
        <f>O264*H264</f>
        <v>0</v>
      </c>
      <c r="Q264" s="195">
        <v>0</v>
      </c>
      <c r="R264" s="195">
        <f>Q264*H264</f>
        <v>0</v>
      </c>
      <c r="S264" s="195">
        <v>0</v>
      </c>
      <c r="T264" s="196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7" t="s">
        <v>160</v>
      </c>
      <c r="AT264" s="197" t="s">
        <v>156</v>
      </c>
      <c r="AU264" s="197" t="s">
        <v>86</v>
      </c>
      <c r="AY264" s="17" t="s">
        <v>154</v>
      </c>
      <c r="BE264" s="103">
        <f>IF(N264="základná",J264,0)</f>
        <v>0</v>
      </c>
      <c r="BF264" s="103">
        <f>IF(N264="znížená",J264,0)</f>
        <v>0</v>
      </c>
      <c r="BG264" s="103">
        <f>IF(N264="zákl. prenesená",J264,0)</f>
        <v>0</v>
      </c>
      <c r="BH264" s="103">
        <f>IF(N264="zníž. prenesená",J264,0)</f>
        <v>0</v>
      </c>
      <c r="BI264" s="103">
        <f>IF(N264="nulová",J264,0)</f>
        <v>0</v>
      </c>
      <c r="BJ264" s="17" t="s">
        <v>86</v>
      </c>
      <c r="BK264" s="103">
        <f>ROUND(I264*H264,2)</f>
        <v>0</v>
      </c>
      <c r="BL264" s="17" t="s">
        <v>160</v>
      </c>
      <c r="BM264" s="197" t="s">
        <v>402</v>
      </c>
    </row>
    <row r="265" spans="1:65" s="2" customFormat="1" ht="16.5" customHeight="1">
      <c r="A265" s="33"/>
      <c r="B265" s="153"/>
      <c r="C265" s="185" t="s">
        <v>403</v>
      </c>
      <c r="D265" s="185" t="s">
        <v>156</v>
      </c>
      <c r="E265" s="186" t="s">
        <v>404</v>
      </c>
      <c r="F265" s="187" t="s">
        <v>405</v>
      </c>
      <c r="G265" s="188" t="s">
        <v>193</v>
      </c>
      <c r="H265" s="189">
        <v>13.974</v>
      </c>
      <c r="I265" s="190"/>
      <c r="J265" s="191">
        <f>ROUND(I265*H265,2)</f>
        <v>0</v>
      </c>
      <c r="K265" s="192"/>
      <c r="L265" s="34"/>
      <c r="M265" s="193" t="s">
        <v>1</v>
      </c>
      <c r="N265" s="194" t="s">
        <v>39</v>
      </c>
      <c r="O265" s="59"/>
      <c r="P265" s="195">
        <f>O265*H265</f>
        <v>0</v>
      </c>
      <c r="Q265" s="195">
        <v>0</v>
      </c>
      <c r="R265" s="195">
        <f>Q265*H265</f>
        <v>0</v>
      </c>
      <c r="S265" s="195">
        <v>0</v>
      </c>
      <c r="T265" s="196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7" t="s">
        <v>160</v>
      </c>
      <c r="AT265" s="197" t="s">
        <v>156</v>
      </c>
      <c r="AU265" s="197" t="s">
        <v>86</v>
      </c>
      <c r="AY265" s="17" t="s">
        <v>154</v>
      </c>
      <c r="BE265" s="103">
        <f>IF(N265="základná",J265,0)</f>
        <v>0</v>
      </c>
      <c r="BF265" s="103">
        <f>IF(N265="znížená",J265,0)</f>
        <v>0</v>
      </c>
      <c r="BG265" s="103">
        <f>IF(N265="zákl. prenesená",J265,0)</f>
        <v>0</v>
      </c>
      <c r="BH265" s="103">
        <f>IF(N265="zníž. prenesená",J265,0)</f>
        <v>0</v>
      </c>
      <c r="BI265" s="103">
        <f>IF(N265="nulová",J265,0)</f>
        <v>0</v>
      </c>
      <c r="BJ265" s="17" t="s">
        <v>86</v>
      </c>
      <c r="BK265" s="103">
        <f>ROUND(I265*H265,2)</f>
        <v>0</v>
      </c>
      <c r="BL265" s="17" t="s">
        <v>160</v>
      </c>
      <c r="BM265" s="197" t="s">
        <v>406</v>
      </c>
    </row>
    <row r="266" spans="1:65" s="2" customFormat="1" ht="24" customHeight="1">
      <c r="A266" s="33"/>
      <c r="B266" s="153"/>
      <c r="C266" s="185" t="s">
        <v>407</v>
      </c>
      <c r="D266" s="185" t="s">
        <v>156</v>
      </c>
      <c r="E266" s="186" t="s">
        <v>408</v>
      </c>
      <c r="F266" s="187" t="s">
        <v>409</v>
      </c>
      <c r="G266" s="188" t="s">
        <v>193</v>
      </c>
      <c r="H266" s="189">
        <v>139.74799999999999</v>
      </c>
      <c r="I266" s="190"/>
      <c r="J266" s="191">
        <f>ROUND(I266*H266,2)</f>
        <v>0</v>
      </c>
      <c r="K266" s="192"/>
      <c r="L266" s="34"/>
      <c r="M266" s="193" t="s">
        <v>1</v>
      </c>
      <c r="N266" s="194" t="s">
        <v>39</v>
      </c>
      <c r="O266" s="59"/>
      <c r="P266" s="195">
        <f>O266*H266</f>
        <v>0</v>
      </c>
      <c r="Q266" s="195">
        <v>0</v>
      </c>
      <c r="R266" s="195">
        <f>Q266*H266</f>
        <v>0</v>
      </c>
      <c r="S266" s="195">
        <v>0</v>
      </c>
      <c r="T266" s="196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7" t="s">
        <v>160</v>
      </c>
      <c r="AT266" s="197" t="s">
        <v>156</v>
      </c>
      <c r="AU266" s="197" t="s">
        <v>86</v>
      </c>
      <c r="AY266" s="17" t="s">
        <v>154</v>
      </c>
      <c r="BE266" s="103">
        <f>IF(N266="základná",J266,0)</f>
        <v>0</v>
      </c>
      <c r="BF266" s="103">
        <f>IF(N266="znížená",J266,0)</f>
        <v>0</v>
      </c>
      <c r="BG266" s="103">
        <f>IF(N266="zákl. prenesená",J266,0)</f>
        <v>0</v>
      </c>
      <c r="BH266" s="103">
        <f>IF(N266="zníž. prenesená",J266,0)</f>
        <v>0</v>
      </c>
      <c r="BI266" s="103">
        <f>IF(N266="nulová",J266,0)</f>
        <v>0</v>
      </c>
      <c r="BJ266" s="17" t="s">
        <v>86</v>
      </c>
      <c r="BK266" s="103">
        <f>ROUND(I266*H266,2)</f>
        <v>0</v>
      </c>
      <c r="BL266" s="17" t="s">
        <v>160</v>
      </c>
      <c r="BM266" s="197" t="s">
        <v>410</v>
      </c>
    </row>
    <row r="267" spans="1:65" s="13" customFormat="1">
      <c r="B267" s="198"/>
      <c r="D267" s="199" t="s">
        <v>162</v>
      </c>
      <c r="E267" s="200" t="s">
        <v>1</v>
      </c>
      <c r="F267" s="201" t="s">
        <v>411</v>
      </c>
      <c r="H267" s="202">
        <v>139.74799999999999</v>
      </c>
      <c r="I267" s="203"/>
      <c r="L267" s="198"/>
      <c r="M267" s="204"/>
      <c r="N267" s="205"/>
      <c r="O267" s="205"/>
      <c r="P267" s="205"/>
      <c r="Q267" s="205"/>
      <c r="R267" s="205"/>
      <c r="S267" s="205"/>
      <c r="T267" s="206"/>
      <c r="AT267" s="200" t="s">
        <v>162</v>
      </c>
      <c r="AU267" s="200" t="s">
        <v>86</v>
      </c>
      <c r="AV267" s="13" t="s">
        <v>86</v>
      </c>
      <c r="AW267" s="13" t="s">
        <v>28</v>
      </c>
      <c r="AX267" s="13" t="s">
        <v>80</v>
      </c>
      <c r="AY267" s="200" t="s">
        <v>154</v>
      </c>
    </row>
    <row r="268" spans="1:65" s="2" customFormat="1" ht="24" customHeight="1">
      <c r="A268" s="33"/>
      <c r="B268" s="153"/>
      <c r="C268" s="185" t="s">
        <v>412</v>
      </c>
      <c r="D268" s="185" t="s">
        <v>156</v>
      </c>
      <c r="E268" s="186" t="s">
        <v>413</v>
      </c>
      <c r="F268" s="187" t="s">
        <v>414</v>
      </c>
      <c r="G268" s="188" t="s">
        <v>193</v>
      </c>
      <c r="H268" s="189">
        <v>13.974</v>
      </c>
      <c r="I268" s="190"/>
      <c r="J268" s="191">
        <f>ROUND(I268*H268,2)</f>
        <v>0</v>
      </c>
      <c r="K268" s="192"/>
      <c r="L268" s="34"/>
      <c r="M268" s="193" t="s">
        <v>1</v>
      </c>
      <c r="N268" s="194" t="s">
        <v>39</v>
      </c>
      <c r="O268" s="59"/>
      <c r="P268" s="195">
        <f>O268*H268</f>
        <v>0</v>
      </c>
      <c r="Q268" s="195">
        <v>0</v>
      </c>
      <c r="R268" s="195">
        <f>Q268*H268</f>
        <v>0</v>
      </c>
      <c r="S268" s="195">
        <v>0</v>
      </c>
      <c r="T268" s="196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7" t="s">
        <v>160</v>
      </c>
      <c r="AT268" s="197" t="s">
        <v>156</v>
      </c>
      <c r="AU268" s="197" t="s">
        <v>86</v>
      </c>
      <c r="AY268" s="17" t="s">
        <v>154</v>
      </c>
      <c r="BE268" s="103">
        <f>IF(N268="základná",J268,0)</f>
        <v>0</v>
      </c>
      <c r="BF268" s="103">
        <f>IF(N268="znížená",J268,0)</f>
        <v>0</v>
      </c>
      <c r="BG268" s="103">
        <f>IF(N268="zákl. prenesená",J268,0)</f>
        <v>0</v>
      </c>
      <c r="BH268" s="103">
        <f>IF(N268="zníž. prenesená",J268,0)</f>
        <v>0</v>
      </c>
      <c r="BI268" s="103">
        <f>IF(N268="nulová",J268,0)</f>
        <v>0</v>
      </c>
      <c r="BJ268" s="17" t="s">
        <v>86</v>
      </c>
      <c r="BK268" s="103">
        <f>ROUND(I268*H268,2)</f>
        <v>0</v>
      </c>
      <c r="BL268" s="17" t="s">
        <v>160</v>
      </c>
      <c r="BM268" s="197" t="s">
        <v>415</v>
      </c>
    </row>
    <row r="269" spans="1:65" s="2" customFormat="1" ht="24" customHeight="1">
      <c r="A269" s="33"/>
      <c r="B269" s="153"/>
      <c r="C269" s="185" t="s">
        <v>416</v>
      </c>
      <c r="D269" s="185" t="s">
        <v>156</v>
      </c>
      <c r="E269" s="186" t="s">
        <v>417</v>
      </c>
      <c r="F269" s="187" t="s">
        <v>418</v>
      </c>
      <c r="G269" s="188" t="s">
        <v>193</v>
      </c>
      <c r="H269" s="189">
        <v>139.74799999999999</v>
      </c>
      <c r="I269" s="190"/>
      <c r="J269" s="191">
        <f>ROUND(I269*H269,2)</f>
        <v>0</v>
      </c>
      <c r="K269" s="192"/>
      <c r="L269" s="34"/>
      <c r="M269" s="193" t="s">
        <v>1</v>
      </c>
      <c r="N269" s="194" t="s">
        <v>39</v>
      </c>
      <c r="O269" s="59"/>
      <c r="P269" s="195">
        <f>O269*H269</f>
        <v>0</v>
      </c>
      <c r="Q269" s="195">
        <v>0</v>
      </c>
      <c r="R269" s="195">
        <f>Q269*H269</f>
        <v>0</v>
      </c>
      <c r="S269" s="195">
        <v>0</v>
      </c>
      <c r="T269" s="196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7" t="s">
        <v>160</v>
      </c>
      <c r="AT269" s="197" t="s">
        <v>156</v>
      </c>
      <c r="AU269" s="197" t="s">
        <v>86</v>
      </c>
      <c r="AY269" s="17" t="s">
        <v>154</v>
      </c>
      <c r="BE269" s="103">
        <f>IF(N269="základná",J269,0)</f>
        <v>0</v>
      </c>
      <c r="BF269" s="103">
        <f>IF(N269="znížená",J269,0)</f>
        <v>0</v>
      </c>
      <c r="BG269" s="103">
        <f>IF(N269="zákl. prenesená",J269,0)</f>
        <v>0</v>
      </c>
      <c r="BH269" s="103">
        <f>IF(N269="zníž. prenesená",J269,0)</f>
        <v>0</v>
      </c>
      <c r="BI269" s="103">
        <f>IF(N269="nulová",J269,0)</f>
        <v>0</v>
      </c>
      <c r="BJ269" s="17" t="s">
        <v>86</v>
      </c>
      <c r="BK269" s="103">
        <f>ROUND(I269*H269,2)</f>
        <v>0</v>
      </c>
      <c r="BL269" s="17" t="s">
        <v>160</v>
      </c>
      <c r="BM269" s="197" t="s">
        <v>419</v>
      </c>
    </row>
    <row r="270" spans="1:65" s="13" customFormat="1">
      <c r="B270" s="198"/>
      <c r="D270" s="199" t="s">
        <v>162</v>
      </c>
      <c r="E270" s="200" t="s">
        <v>1</v>
      </c>
      <c r="F270" s="201" t="s">
        <v>411</v>
      </c>
      <c r="H270" s="202">
        <v>139.74799999999999</v>
      </c>
      <c r="I270" s="203"/>
      <c r="L270" s="198"/>
      <c r="M270" s="204"/>
      <c r="N270" s="205"/>
      <c r="O270" s="205"/>
      <c r="P270" s="205"/>
      <c r="Q270" s="205"/>
      <c r="R270" s="205"/>
      <c r="S270" s="205"/>
      <c r="T270" s="206"/>
      <c r="AT270" s="200" t="s">
        <v>162</v>
      </c>
      <c r="AU270" s="200" t="s">
        <v>86</v>
      </c>
      <c r="AV270" s="13" t="s">
        <v>86</v>
      </c>
      <c r="AW270" s="13" t="s">
        <v>28</v>
      </c>
      <c r="AX270" s="13" t="s">
        <v>80</v>
      </c>
      <c r="AY270" s="200" t="s">
        <v>154</v>
      </c>
    </row>
    <row r="271" spans="1:65" s="2" customFormat="1" ht="24" customHeight="1">
      <c r="A271" s="33"/>
      <c r="B271" s="153"/>
      <c r="C271" s="185" t="s">
        <v>420</v>
      </c>
      <c r="D271" s="185" t="s">
        <v>156</v>
      </c>
      <c r="E271" s="186" t="s">
        <v>421</v>
      </c>
      <c r="F271" s="187" t="s">
        <v>422</v>
      </c>
      <c r="G271" s="188" t="s">
        <v>193</v>
      </c>
      <c r="H271" s="189">
        <v>8.4819999999999993</v>
      </c>
      <c r="I271" s="190"/>
      <c r="J271" s="191">
        <f>ROUND(I271*H271,2)</f>
        <v>0</v>
      </c>
      <c r="K271" s="192"/>
      <c r="L271" s="34"/>
      <c r="M271" s="193" t="s">
        <v>1</v>
      </c>
      <c r="N271" s="194" t="s">
        <v>39</v>
      </c>
      <c r="O271" s="59"/>
      <c r="P271" s="195">
        <f>O271*H271</f>
        <v>0</v>
      </c>
      <c r="Q271" s="195">
        <v>0</v>
      </c>
      <c r="R271" s="195">
        <f>Q271*H271</f>
        <v>0</v>
      </c>
      <c r="S271" s="195">
        <v>0</v>
      </c>
      <c r="T271" s="196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7" t="s">
        <v>160</v>
      </c>
      <c r="AT271" s="197" t="s">
        <v>156</v>
      </c>
      <c r="AU271" s="197" t="s">
        <v>86</v>
      </c>
      <c r="AY271" s="17" t="s">
        <v>154</v>
      </c>
      <c r="BE271" s="103">
        <f>IF(N271="základná",J271,0)</f>
        <v>0</v>
      </c>
      <c r="BF271" s="103">
        <f>IF(N271="znížená",J271,0)</f>
        <v>0</v>
      </c>
      <c r="BG271" s="103">
        <f>IF(N271="zákl. prenesená",J271,0)</f>
        <v>0</v>
      </c>
      <c r="BH271" s="103">
        <f>IF(N271="zníž. prenesená",J271,0)</f>
        <v>0</v>
      </c>
      <c r="BI271" s="103">
        <f>IF(N271="nulová",J271,0)</f>
        <v>0</v>
      </c>
      <c r="BJ271" s="17" t="s">
        <v>86</v>
      </c>
      <c r="BK271" s="103">
        <f>ROUND(I271*H271,2)</f>
        <v>0</v>
      </c>
      <c r="BL271" s="17" t="s">
        <v>160</v>
      </c>
      <c r="BM271" s="197" t="s">
        <v>423</v>
      </c>
    </row>
    <row r="272" spans="1:65" s="13" customFormat="1">
      <c r="B272" s="198"/>
      <c r="D272" s="199" t="s">
        <v>162</v>
      </c>
      <c r="E272" s="200" t="s">
        <v>1</v>
      </c>
      <c r="F272" s="201" t="s">
        <v>424</v>
      </c>
      <c r="H272" s="202">
        <v>8.4819999999999993</v>
      </c>
      <c r="I272" s="203"/>
      <c r="L272" s="198"/>
      <c r="M272" s="204"/>
      <c r="N272" s="205"/>
      <c r="O272" s="205"/>
      <c r="P272" s="205"/>
      <c r="Q272" s="205"/>
      <c r="R272" s="205"/>
      <c r="S272" s="205"/>
      <c r="T272" s="206"/>
      <c r="AT272" s="200" t="s">
        <v>162</v>
      </c>
      <c r="AU272" s="200" t="s">
        <v>86</v>
      </c>
      <c r="AV272" s="13" t="s">
        <v>86</v>
      </c>
      <c r="AW272" s="13" t="s">
        <v>28</v>
      </c>
      <c r="AX272" s="13" t="s">
        <v>80</v>
      </c>
      <c r="AY272" s="200" t="s">
        <v>154</v>
      </c>
    </row>
    <row r="273" spans="1:65" s="2" customFormat="1" ht="16.5" customHeight="1">
      <c r="A273" s="33"/>
      <c r="B273" s="153"/>
      <c r="C273" s="185" t="s">
        <v>425</v>
      </c>
      <c r="D273" s="185" t="s">
        <v>156</v>
      </c>
      <c r="E273" s="186" t="s">
        <v>426</v>
      </c>
      <c r="F273" s="187" t="s">
        <v>427</v>
      </c>
      <c r="G273" s="188" t="s">
        <v>193</v>
      </c>
      <c r="H273" s="189">
        <v>1.5</v>
      </c>
      <c r="I273" s="190"/>
      <c r="J273" s="191">
        <f>ROUND(I273*H273,2)</f>
        <v>0</v>
      </c>
      <c r="K273" s="192"/>
      <c r="L273" s="34"/>
      <c r="M273" s="193" t="s">
        <v>1</v>
      </c>
      <c r="N273" s="194" t="s">
        <v>39</v>
      </c>
      <c r="O273" s="59"/>
      <c r="P273" s="195">
        <f>O273*H273</f>
        <v>0</v>
      </c>
      <c r="Q273" s="195">
        <v>0</v>
      </c>
      <c r="R273" s="195">
        <f>Q273*H273</f>
        <v>0</v>
      </c>
      <c r="S273" s="195">
        <v>0</v>
      </c>
      <c r="T273" s="196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7" t="s">
        <v>160</v>
      </c>
      <c r="AT273" s="197" t="s">
        <v>156</v>
      </c>
      <c r="AU273" s="197" t="s">
        <v>86</v>
      </c>
      <c r="AY273" s="17" t="s">
        <v>154</v>
      </c>
      <c r="BE273" s="103">
        <f>IF(N273="základná",J273,0)</f>
        <v>0</v>
      </c>
      <c r="BF273" s="103">
        <f>IF(N273="znížená",J273,0)</f>
        <v>0</v>
      </c>
      <c r="BG273" s="103">
        <f>IF(N273="zákl. prenesená",J273,0)</f>
        <v>0</v>
      </c>
      <c r="BH273" s="103">
        <f>IF(N273="zníž. prenesená",J273,0)</f>
        <v>0</v>
      </c>
      <c r="BI273" s="103">
        <f>IF(N273="nulová",J273,0)</f>
        <v>0</v>
      </c>
      <c r="BJ273" s="17" t="s">
        <v>86</v>
      </c>
      <c r="BK273" s="103">
        <f>ROUND(I273*H273,2)</f>
        <v>0</v>
      </c>
      <c r="BL273" s="17" t="s">
        <v>160</v>
      </c>
      <c r="BM273" s="197" t="s">
        <v>428</v>
      </c>
    </row>
    <row r="274" spans="1:65" s="2" customFormat="1" ht="16.5" customHeight="1">
      <c r="A274" s="33"/>
      <c r="B274" s="153"/>
      <c r="C274" s="185" t="s">
        <v>429</v>
      </c>
      <c r="D274" s="185" t="s">
        <v>156</v>
      </c>
      <c r="E274" s="186" t="s">
        <v>430</v>
      </c>
      <c r="F274" s="187" t="s">
        <v>431</v>
      </c>
      <c r="G274" s="188" t="s">
        <v>159</v>
      </c>
      <c r="H274" s="189">
        <v>1.4</v>
      </c>
      <c r="I274" s="190"/>
      <c r="J274" s="191">
        <f>ROUND(I274*H274,2)</f>
        <v>0</v>
      </c>
      <c r="K274" s="192"/>
      <c r="L274" s="34"/>
      <c r="M274" s="193" t="s">
        <v>1</v>
      </c>
      <c r="N274" s="194" t="s">
        <v>39</v>
      </c>
      <c r="O274" s="59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7" t="s">
        <v>160</v>
      </c>
      <c r="AT274" s="197" t="s">
        <v>156</v>
      </c>
      <c r="AU274" s="197" t="s">
        <v>86</v>
      </c>
      <c r="AY274" s="17" t="s">
        <v>154</v>
      </c>
      <c r="BE274" s="103">
        <f>IF(N274="základná",J274,0)</f>
        <v>0</v>
      </c>
      <c r="BF274" s="103">
        <f>IF(N274="znížená",J274,0)</f>
        <v>0</v>
      </c>
      <c r="BG274" s="103">
        <f>IF(N274="zákl. prenesená",J274,0)</f>
        <v>0</v>
      </c>
      <c r="BH274" s="103">
        <f>IF(N274="zníž. prenesená",J274,0)</f>
        <v>0</v>
      </c>
      <c r="BI274" s="103">
        <f>IF(N274="nulová",J274,0)</f>
        <v>0</v>
      </c>
      <c r="BJ274" s="17" t="s">
        <v>86</v>
      </c>
      <c r="BK274" s="103">
        <f>ROUND(I274*H274,2)</f>
        <v>0</v>
      </c>
      <c r="BL274" s="17" t="s">
        <v>160</v>
      </c>
      <c r="BM274" s="197" t="s">
        <v>432</v>
      </c>
    </row>
    <row r="275" spans="1:65" s="13" customFormat="1">
      <c r="B275" s="198"/>
      <c r="D275" s="199" t="s">
        <v>162</v>
      </c>
      <c r="E275" s="200" t="s">
        <v>1</v>
      </c>
      <c r="F275" s="201" t="s">
        <v>433</v>
      </c>
      <c r="H275" s="202">
        <v>1.4</v>
      </c>
      <c r="I275" s="203"/>
      <c r="L275" s="198"/>
      <c r="M275" s="204"/>
      <c r="N275" s="205"/>
      <c r="O275" s="205"/>
      <c r="P275" s="205"/>
      <c r="Q275" s="205"/>
      <c r="R275" s="205"/>
      <c r="S275" s="205"/>
      <c r="T275" s="206"/>
      <c r="AT275" s="200" t="s">
        <v>162</v>
      </c>
      <c r="AU275" s="200" t="s">
        <v>86</v>
      </c>
      <c r="AV275" s="13" t="s">
        <v>86</v>
      </c>
      <c r="AW275" s="13" t="s">
        <v>28</v>
      </c>
      <c r="AX275" s="13" t="s">
        <v>80</v>
      </c>
      <c r="AY275" s="200" t="s">
        <v>154</v>
      </c>
    </row>
    <row r="276" spans="1:65" s="12" customFormat="1" ht="22.9" customHeight="1">
      <c r="B276" s="172"/>
      <c r="D276" s="173" t="s">
        <v>72</v>
      </c>
      <c r="E276" s="183" t="s">
        <v>434</v>
      </c>
      <c r="F276" s="183" t="s">
        <v>435</v>
      </c>
      <c r="I276" s="175"/>
      <c r="J276" s="184">
        <f>BK276</f>
        <v>0</v>
      </c>
      <c r="L276" s="172"/>
      <c r="M276" s="177"/>
      <c r="N276" s="178"/>
      <c r="O276" s="178"/>
      <c r="P276" s="179">
        <f>SUM(P277:P278)</f>
        <v>0</v>
      </c>
      <c r="Q276" s="178"/>
      <c r="R276" s="179">
        <f>SUM(R277:R278)</f>
        <v>0</v>
      </c>
      <c r="S276" s="178"/>
      <c r="T276" s="180">
        <f>SUM(T277:T278)</f>
        <v>0</v>
      </c>
      <c r="AR276" s="173" t="s">
        <v>80</v>
      </c>
      <c r="AT276" s="181" t="s">
        <v>72</v>
      </c>
      <c r="AU276" s="181" t="s">
        <v>80</v>
      </c>
      <c r="AY276" s="173" t="s">
        <v>154</v>
      </c>
      <c r="BK276" s="182">
        <f>SUM(BK277:BK278)</f>
        <v>0</v>
      </c>
    </row>
    <row r="277" spans="1:65" s="2" customFormat="1" ht="24" customHeight="1">
      <c r="A277" s="33"/>
      <c r="B277" s="153"/>
      <c r="C277" s="185" t="s">
        <v>436</v>
      </c>
      <c r="D277" s="185" t="s">
        <v>156</v>
      </c>
      <c r="E277" s="186" t="s">
        <v>437</v>
      </c>
      <c r="F277" s="187" t="s">
        <v>438</v>
      </c>
      <c r="G277" s="188" t="s">
        <v>193</v>
      </c>
      <c r="H277" s="189">
        <v>85.548000000000002</v>
      </c>
      <c r="I277" s="190"/>
      <c r="J277" s="191">
        <f>ROUND(I277*H277,2)</f>
        <v>0</v>
      </c>
      <c r="K277" s="192"/>
      <c r="L277" s="34"/>
      <c r="M277" s="193" t="s">
        <v>1</v>
      </c>
      <c r="N277" s="194" t="s">
        <v>39</v>
      </c>
      <c r="O277" s="59"/>
      <c r="P277" s="195">
        <f>O277*H277</f>
        <v>0</v>
      </c>
      <c r="Q277" s="195">
        <v>0</v>
      </c>
      <c r="R277" s="195">
        <f>Q277*H277</f>
        <v>0</v>
      </c>
      <c r="S277" s="195">
        <v>0</v>
      </c>
      <c r="T277" s="196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7" t="s">
        <v>160</v>
      </c>
      <c r="AT277" s="197" t="s">
        <v>156</v>
      </c>
      <c r="AU277" s="197" t="s">
        <v>86</v>
      </c>
      <c r="AY277" s="17" t="s">
        <v>154</v>
      </c>
      <c r="BE277" s="103">
        <f>IF(N277="základná",J277,0)</f>
        <v>0</v>
      </c>
      <c r="BF277" s="103">
        <f>IF(N277="znížená",J277,0)</f>
        <v>0</v>
      </c>
      <c r="BG277" s="103">
        <f>IF(N277="zákl. prenesená",J277,0)</f>
        <v>0</v>
      </c>
      <c r="BH277" s="103">
        <f>IF(N277="zníž. prenesená",J277,0)</f>
        <v>0</v>
      </c>
      <c r="BI277" s="103">
        <f>IF(N277="nulová",J277,0)</f>
        <v>0</v>
      </c>
      <c r="BJ277" s="17" t="s">
        <v>86</v>
      </c>
      <c r="BK277" s="103">
        <f>ROUND(I277*H277,2)</f>
        <v>0</v>
      </c>
      <c r="BL277" s="17" t="s">
        <v>160</v>
      </c>
      <c r="BM277" s="197" t="s">
        <v>439</v>
      </c>
    </row>
    <row r="278" spans="1:65" s="2" customFormat="1" ht="48" customHeight="1">
      <c r="A278" s="33"/>
      <c r="B278" s="153"/>
      <c r="C278" s="185" t="s">
        <v>440</v>
      </c>
      <c r="D278" s="185" t="s">
        <v>156</v>
      </c>
      <c r="E278" s="186" t="s">
        <v>441</v>
      </c>
      <c r="F278" s="187" t="s">
        <v>442</v>
      </c>
      <c r="G278" s="188" t="s">
        <v>193</v>
      </c>
      <c r="H278" s="189">
        <v>85.548000000000002</v>
      </c>
      <c r="I278" s="190"/>
      <c r="J278" s="191">
        <f>ROUND(I278*H278,2)</f>
        <v>0</v>
      </c>
      <c r="K278" s="192"/>
      <c r="L278" s="34"/>
      <c r="M278" s="193" t="s">
        <v>1</v>
      </c>
      <c r="N278" s="194" t="s">
        <v>39</v>
      </c>
      <c r="O278" s="59"/>
      <c r="P278" s="195">
        <f>O278*H278</f>
        <v>0</v>
      </c>
      <c r="Q278" s="195">
        <v>0</v>
      </c>
      <c r="R278" s="195">
        <f>Q278*H278</f>
        <v>0</v>
      </c>
      <c r="S278" s="195">
        <v>0</v>
      </c>
      <c r="T278" s="196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7" t="s">
        <v>160</v>
      </c>
      <c r="AT278" s="197" t="s">
        <v>156</v>
      </c>
      <c r="AU278" s="197" t="s">
        <v>86</v>
      </c>
      <c r="AY278" s="17" t="s">
        <v>154</v>
      </c>
      <c r="BE278" s="103">
        <f>IF(N278="základná",J278,0)</f>
        <v>0</v>
      </c>
      <c r="BF278" s="103">
        <f>IF(N278="znížená",J278,0)</f>
        <v>0</v>
      </c>
      <c r="BG278" s="103">
        <f>IF(N278="zákl. prenesená",J278,0)</f>
        <v>0</v>
      </c>
      <c r="BH278" s="103">
        <f>IF(N278="zníž. prenesená",J278,0)</f>
        <v>0</v>
      </c>
      <c r="BI278" s="103">
        <f>IF(N278="nulová",J278,0)</f>
        <v>0</v>
      </c>
      <c r="BJ278" s="17" t="s">
        <v>86</v>
      </c>
      <c r="BK278" s="103">
        <f>ROUND(I278*H278,2)</f>
        <v>0</v>
      </c>
      <c r="BL278" s="17" t="s">
        <v>160</v>
      </c>
      <c r="BM278" s="197" t="s">
        <v>443</v>
      </c>
    </row>
    <row r="279" spans="1:65" s="12" customFormat="1" ht="25.9" customHeight="1">
      <c r="B279" s="172"/>
      <c r="D279" s="173" t="s">
        <v>72</v>
      </c>
      <c r="E279" s="174" t="s">
        <v>444</v>
      </c>
      <c r="F279" s="174" t="s">
        <v>445</v>
      </c>
      <c r="I279" s="175"/>
      <c r="J279" s="176">
        <f>BK279</f>
        <v>0</v>
      </c>
      <c r="L279" s="172"/>
      <c r="M279" s="177"/>
      <c r="N279" s="178"/>
      <c r="O279" s="178"/>
      <c r="P279" s="179">
        <f>P280+P288+P303+P323+P338+P339</f>
        <v>0</v>
      </c>
      <c r="Q279" s="178"/>
      <c r="R279" s="179">
        <f>R280+R288+R303+R323+R338+R339</f>
        <v>17.085683149999998</v>
      </c>
      <c r="S279" s="178"/>
      <c r="T279" s="180">
        <f>T280+T288+T303+T323+T338+T339</f>
        <v>0</v>
      </c>
      <c r="AR279" s="173" t="s">
        <v>86</v>
      </c>
      <c r="AT279" s="181" t="s">
        <v>72</v>
      </c>
      <c r="AU279" s="181" t="s">
        <v>73</v>
      </c>
      <c r="AY279" s="173" t="s">
        <v>154</v>
      </c>
      <c r="BK279" s="182">
        <f>BK280+BK288+BK303+BK323+BK338+BK339</f>
        <v>0</v>
      </c>
    </row>
    <row r="280" spans="1:65" s="12" customFormat="1" ht="22.9" customHeight="1">
      <c r="B280" s="172"/>
      <c r="D280" s="173" t="s">
        <v>72</v>
      </c>
      <c r="E280" s="183" t="s">
        <v>446</v>
      </c>
      <c r="F280" s="183" t="s">
        <v>447</v>
      </c>
      <c r="I280" s="175"/>
      <c r="J280" s="184">
        <f>BK280</f>
        <v>0</v>
      </c>
      <c r="L280" s="172"/>
      <c r="M280" s="177"/>
      <c r="N280" s="178"/>
      <c r="O280" s="178"/>
      <c r="P280" s="179">
        <f>SUM(P281:P287)</f>
        <v>0</v>
      </c>
      <c r="Q280" s="178"/>
      <c r="R280" s="179">
        <f>SUM(R281:R287)</f>
        <v>0.31339</v>
      </c>
      <c r="S280" s="178"/>
      <c r="T280" s="180">
        <f>SUM(T281:T287)</f>
        <v>0</v>
      </c>
      <c r="AR280" s="173" t="s">
        <v>86</v>
      </c>
      <c r="AT280" s="181" t="s">
        <v>72</v>
      </c>
      <c r="AU280" s="181" t="s">
        <v>80</v>
      </c>
      <c r="AY280" s="173" t="s">
        <v>154</v>
      </c>
      <c r="BK280" s="182">
        <f>SUM(BK281:BK287)</f>
        <v>0</v>
      </c>
    </row>
    <row r="281" spans="1:65" s="2" customFormat="1" ht="24" customHeight="1">
      <c r="A281" s="33"/>
      <c r="B281" s="153"/>
      <c r="C281" s="185" t="s">
        <v>448</v>
      </c>
      <c r="D281" s="185" t="s">
        <v>156</v>
      </c>
      <c r="E281" s="186" t="s">
        <v>449</v>
      </c>
      <c r="F281" s="187" t="s">
        <v>450</v>
      </c>
      <c r="G281" s="188" t="s">
        <v>210</v>
      </c>
      <c r="H281" s="189">
        <v>29.12</v>
      </c>
      <c r="I281" s="190"/>
      <c r="J281" s="191">
        <f>ROUND(I281*H281,2)</f>
        <v>0</v>
      </c>
      <c r="K281" s="192"/>
      <c r="L281" s="34"/>
      <c r="M281" s="193" t="s">
        <v>1</v>
      </c>
      <c r="N281" s="194" t="s">
        <v>39</v>
      </c>
      <c r="O281" s="59"/>
      <c r="P281" s="195">
        <f>O281*H281</f>
        <v>0</v>
      </c>
      <c r="Q281" s="195">
        <v>0</v>
      </c>
      <c r="R281" s="195">
        <f>Q281*H281</f>
        <v>0</v>
      </c>
      <c r="S281" s="195">
        <v>0</v>
      </c>
      <c r="T281" s="196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7" t="s">
        <v>237</v>
      </c>
      <c r="AT281" s="197" t="s">
        <v>156</v>
      </c>
      <c r="AU281" s="197" t="s">
        <v>86</v>
      </c>
      <c r="AY281" s="17" t="s">
        <v>154</v>
      </c>
      <c r="BE281" s="103">
        <f>IF(N281="základná",J281,0)</f>
        <v>0</v>
      </c>
      <c r="BF281" s="103">
        <f>IF(N281="znížená",J281,0)</f>
        <v>0</v>
      </c>
      <c r="BG281" s="103">
        <f>IF(N281="zákl. prenesená",J281,0)</f>
        <v>0</v>
      </c>
      <c r="BH281" s="103">
        <f>IF(N281="zníž. prenesená",J281,0)</f>
        <v>0</v>
      </c>
      <c r="BI281" s="103">
        <f>IF(N281="nulová",J281,0)</f>
        <v>0</v>
      </c>
      <c r="BJ281" s="17" t="s">
        <v>86</v>
      </c>
      <c r="BK281" s="103">
        <f>ROUND(I281*H281,2)</f>
        <v>0</v>
      </c>
      <c r="BL281" s="17" t="s">
        <v>237</v>
      </c>
      <c r="BM281" s="197" t="s">
        <v>451</v>
      </c>
    </row>
    <row r="282" spans="1:65" s="13" customFormat="1">
      <c r="B282" s="198"/>
      <c r="D282" s="199" t="s">
        <v>162</v>
      </c>
      <c r="E282" s="200" t="s">
        <v>1</v>
      </c>
      <c r="F282" s="201" t="s">
        <v>384</v>
      </c>
      <c r="H282" s="202">
        <v>29.12</v>
      </c>
      <c r="I282" s="203"/>
      <c r="L282" s="198"/>
      <c r="M282" s="204"/>
      <c r="N282" s="205"/>
      <c r="O282" s="205"/>
      <c r="P282" s="205"/>
      <c r="Q282" s="205"/>
      <c r="R282" s="205"/>
      <c r="S282" s="205"/>
      <c r="T282" s="206"/>
      <c r="AT282" s="200" t="s">
        <v>162</v>
      </c>
      <c r="AU282" s="200" t="s">
        <v>86</v>
      </c>
      <c r="AV282" s="13" t="s">
        <v>86</v>
      </c>
      <c r="AW282" s="13" t="s">
        <v>28</v>
      </c>
      <c r="AX282" s="13" t="s">
        <v>80</v>
      </c>
      <c r="AY282" s="200" t="s">
        <v>154</v>
      </c>
    </row>
    <row r="283" spans="1:65" s="2" customFormat="1" ht="16.5" customHeight="1">
      <c r="A283" s="33"/>
      <c r="B283" s="153"/>
      <c r="C283" s="215" t="s">
        <v>452</v>
      </c>
      <c r="D283" s="215" t="s">
        <v>303</v>
      </c>
      <c r="E283" s="216" t="s">
        <v>453</v>
      </c>
      <c r="F283" s="217" t="s">
        <v>454</v>
      </c>
      <c r="G283" s="218" t="s">
        <v>159</v>
      </c>
      <c r="H283" s="219">
        <v>0.40699999999999997</v>
      </c>
      <c r="I283" s="220"/>
      <c r="J283" s="221">
        <f>ROUND(I283*H283,2)</f>
        <v>0</v>
      </c>
      <c r="K283" s="222"/>
      <c r="L283" s="223"/>
      <c r="M283" s="224" t="s">
        <v>1</v>
      </c>
      <c r="N283" s="225" t="s">
        <v>39</v>
      </c>
      <c r="O283" s="59"/>
      <c r="P283" s="195">
        <f>O283*H283</f>
        <v>0</v>
      </c>
      <c r="Q283" s="195">
        <v>0.77</v>
      </c>
      <c r="R283" s="195">
        <f>Q283*H283</f>
        <v>0.31339</v>
      </c>
      <c r="S283" s="195">
        <v>0</v>
      </c>
      <c r="T283" s="196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7" t="s">
        <v>315</v>
      </c>
      <c r="AT283" s="197" t="s">
        <v>303</v>
      </c>
      <c r="AU283" s="197" t="s">
        <v>86</v>
      </c>
      <c r="AY283" s="17" t="s">
        <v>154</v>
      </c>
      <c r="BE283" s="103">
        <f>IF(N283="základná",J283,0)</f>
        <v>0</v>
      </c>
      <c r="BF283" s="103">
        <f>IF(N283="znížená",J283,0)</f>
        <v>0</v>
      </c>
      <c r="BG283" s="103">
        <f>IF(N283="zákl. prenesená",J283,0)</f>
        <v>0</v>
      </c>
      <c r="BH283" s="103">
        <f>IF(N283="zníž. prenesená",J283,0)</f>
        <v>0</v>
      </c>
      <c r="BI283" s="103">
        <f>IF(N283="nulová",J283,0)</f>
        <v>0</v>
      </c>
      <c r="BJ283" s="17" t="s">
        <v>86</v>
      </c>
      <c r="BK283" s="103">
        <f>ROUND(I283*H283,2)</f>
        <v>0</v>
      </c>
      <c r="BL283" s="17" t="s">
        <v>237</v>
      </c>
      <c r="BM283" s="197" t="s">
        <v>455</v>
      </c>
    </row>
    <row r="284" spans="1:65" s="13" customFormat="1">
      <c r="B284" s="198"/>
      <c r="D284" s="199" t="s">
        <v>162</v>
      </c>
      <c r="E284" s="200" t="s">
        <v>1</v>
      </c>
      <c r="F284" s="201" t="s">
        <v>456</v>
      </c>
      <c r="H284" s="202">
        <v>0.377</v>
      </c>
      <c r="I284" s="203"/>
      <c r="L284" s="198"/>
      <c r="M284" s="204"/>
      <c r="N284" s="205"/>
      <c r="O284" s="205"/>
      <c r="P284" s="205"/>
      <c r="Q284" s="205"/>
      <c r="R284" s="205"/>
      <c r="S284" s="205"/>
      <c r="T284" s="206"/>
      <c r="AT284" s="200" t="s">
        <v>162</v>
      </c>
      <c r="AU284" s="200" t="s">
        <v>86</v>
      </c>
      <c r="AV284" s="13" t="s">
        <v>86</v>
      </c>
      <c r="AW284" s="13" t="s">
        <v>28</v>
      </c>
      <c r="AX284" s="13" t="s">
        <v>80</v>
      </c>
      <c r="AY284" s="200" t="s">
        <v>154</v>
      </c>
    </row>
    <row r="285" spans="1:65" s="13" customFormat="1">
      <c r="B285" s="198"/>
      <c r="D285" s="199" t="s">
        <v>162</v>
      </c>
      <c r="F285" s="201" t="s">
        <v>457</v>
      </c>
      <c r="H285" s="202">
        <v>0.40699999999999997</v>
      </c>
      <c r="I285" s="203"/>
      <c r="L285" s="198"/>
      <c r="M285" s="204"/>
      <c r="N285" s="205"/>
      <c r="O285" s="205"/>
      <c r="P285" s="205"/>
      <c r="Q285" s="205"/>
      <c r="R285" s="205"/>
      <c r="S285" s="205"/>
      <c r="T285" s="206"/>
      <c r="AT285" s="200" t="s">
        <v>162</v>
      </c>
      <c r="AU285" s="200" t="s">
        <v>86</v>
      </c>
      <c r="AV285" s="13" t="s">
        <v>86</v>
      </c>
      <c r="AW285" s="13" t="s">
        <v>3</v>
      </c>
      <c r="AX285" s="13" t="s">
        <v>80</v>
      </c>
      <c r="AY285" s="200" t="s">
        <v>154</v>
      </c>
    </row>
    <row r="286" spans="1:65" s="2" customFormat="1" ht="24" customHeight="1">
      <c r="A286" s="33"/>
      <c r="B286" s="153"/>
      <c r="C286" s="185" t="s">
        <v>458</v>
      </c>
      <c r="D286" s="185" t="s">
        <v>156</v>
      </c>
      <c r="E286" s="186" t="s">
        <v>459</v>
      </c>
      <c r="F286" s="187" t="s">
        <v>460</v>
      </c>
      <c r="G286" s="188" t="s">
        <v>193</v>
      </c>
      <c r="H286" s="189">
        <v>0.313</v>
      </c>
      <c r="I286" s="190"/>
      <c r="J286" s="191">
        <f>ROUND(I286*H286,2)</f>
        <v>0</v>
      </c>
      <c r="K286" s="192"/>
      <c r="L286" s="34"/>
      <c r="M286" s="193" t="s">
        <v>1</v>
      </c>
      <c r="N286" s="194" t="s">
        <v>39</v>
      </c>
      <c r="O286" s="59"/>
      <c r="P286" s="195">
        <f>O286*H286</f>
        <v>0</v>
      </c>
      <c r="Q286" s="195">
        <v>0</v>
      </c>
      <c r="R286" s="195">
        <f>Q286*H286</f>
        <v>0</v>
      </c>
      <c r="S286" s="195">
        <v>0</v>
      </c>
      <c r="T286" s="196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7" t="s">
        <v>237</v>
      </c>
      <c r="AT286" s="197" t="s">
        <v>156</v>
      </c>
      <c r="AU286" s="197" t="s">
        <v>86</v>
      </c>
      <c r="AY286" s="17" t="s">
        <v>154</v>
      </c>
      <c r="BE286" s="103">
        <f>IF(N286="základná",J286,0)</f>
        <v>0</v>
      </c>
      <c r="BF286" s="103">
        <f>IF(N286="znížená",J286,0)</f>
        <v>0</v>
      </c>
      <c r="BG286" s="103">
        <f>IF(N286="zákl. prenesená",J286,0)</f>
        <v>0</v>
      </c>
      <c r="BH286" s="103">
        <f>IF(N286="zníž. prenesená",J286,0)</f>
        <v>0</v>
      </c>
      <c r="BI286" s="103">
        <f>IF(N286="nulová",J286,0)</f>
        <v>0</v>
      </c>
      <c r="BJ286" s="17" t="s">
        <v>86</v>
      </c>
      <c r="BK286" s="103">
        <f>ROUND(I286*H286,2)</f>
        <v>0</v>
      </c>
      <c r="BL286" s="17" t="s">
        <v>237</v>
      </c>
      <c r="BM286" s="197" t="s">
        <v>461</v>
      </c>
    </row>
    <row r="287" spans="1:65" s="2" customFormat="1" ht="24" customHeight="1">
      <c r="A287" s="33"/>
      <c r="B287" s="153"/>
      <c r="C287" s="185" t="s">
        <v>462</v>
      </c>
      <c r="D287" s="185" t="s">
        <v>156</v>
      </c>
      <c r="E287" s="186" t="s">
        <v>463</v>
      </c>
      <c r="F287" s="187" t="s">
        <v>464</v>
      </c>
      <c r="G287" s="188" t="s">
        <v>193</v>
      </c>
      <c r="H287" s="189">
        <v>0.313</v>
      </c>
      <c r="I287" s="190"/>
      <c r="J287" s="191">
        <f>ROUND(I287*H287,2)</f>
        <v>0</v>
      </c>
      <c r="K287" s="192"/>
      <c r="L287" s="34"/>
      <c r="M287" s="193" t="s">
        <v>1</v>
      </c>
      <c r="N287" s="194" t="s">
        <v>39</v>
      </c>
      <c r="O287" s="59"/>
      <c r="P287" s="195">
        <f>O287*H287</f>
        <v>0</v>
      </c>
      <c r="Q287" s="195">
        <v>0</v>
      </c>
      <c r="R287" s="195">
        <f>Q287*H287</f>
        <v>0</v>
      </c>
      <c r="S287" s="195">
        <v>0</v>
      </c>
      <c r="T287" s="196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7" t="s">
        <v>237</v>
      </c>
      <c r="AT287" s="197" t="s">
        <v>156</v>
      </c>
      <c r="AU287" s="197" t="s">
        <v>86</v>
      </c>
      <c r="AY287" s="17" t="s">
        <v>154</v>
      </c>
      <c r="BE287" s="103">
        <f>IF(N287="základná",J287,0)</f>
        <v>0</v>
      </c>
      <c r="BF287" s="103">
        <f>IF(N287="znížená",J287,0)</f>
        <v>0</v>
      </c>
      <c r="BG287" s="103">
        <f>IF(N287="zákl. prenesená",J287,0)</f>
        <v>0</v>
      </c>
      <c r="BH287" s="103">
        <f>IF(N287="zníž. prenesená",J287,0)</f>
        <v>0</v>
      </c>
      <c r="BI287" s="103">
        <f>IF(N287="nulová",J287,0)</f>
        <v>0</v>
      </c>
      <c r="BJ287" s="17" t="s">
        <v>86</v>
      </c>
      <c r="BK287" s="103">
        <f>ROUND(I287*H287,2)</f>
        <v>0</v>
      </c>
      <c r="BL287" s="17" t="s">
        <v>237</v>
      </c>
      <c r="BM287" s="197" t="s">
        <v>465</v>
      </c>
    </row>
    <row r="288" spans="1:65" s="12" customFormat="1" ht="22.9" customHeight="1">
      <c r="B288" s="172"/>
      <c r="D288" s="173" t="s">
        <v>72</v>
      </c>
      <c r="E288" s="183" t="s">
        <v>466</v>
      </c>
      <c r="F288" s="183" t="s">
        <v>467</v>
      </c>
      <c r="I288" s="175"/>
      <c r="J288" s="184">
        <f>BK288</f>
        <v>0</v>
      </c>
      <c r="L288" s="172"/>
      <c r="M288" s="177"/>
      <c r="N288" s="178"/>
      <c r="O288" s="178"/>
      <c r="P288" s="179">
        <f>SUM(P289:P302)</f>
        <v>0</v>
      </c>
      <c r="Q288" s="178"/>
      <c r="R288" s="179">
        <f>SUM(R289:R302)</f>
        <v>1.8798599999999999E-2</v>
      </c>
      <c r="S288" s="178"/>
      <c r="T288" s="180">
        <f>SUM(T289:T302)</f>
        <v>0</v>
      </c>
      <c r="AR288" s="173" t="s">
        <v>86</v>
      </c>
      <c r="AT288" s="181" t="s">
        <v>72</v>
      </c>
      <c r="AU288" s="181" t="s">
        <v>80</v>
      </c>
      <c r="AY288" s="173" t="s">
        <v>154</v>
      </c>
      <c r="BK288" s="182">
        <f>SUM(BK289:BK302)</f>
        <v>0</v>
      </c>
    </row>
    <row r="289" spans="1:65" s="2" customFormat="1" ht="16.5" customHeight="1">
      <c r="A289" s="33"/>
      <c r="B289" s="153"/>
      <c r="C289" s="185" t="s">
        <v>468</v>
      </c>
      <c r="D289" s="185" t="s">
        <v>156</v>
      </c>
      <c r="E289" s="186" t="s">
        <v>469</v>
      </c>
      <c r="F289" s="187" t="s">
        <v>470</v>
      </c>
      <c r="G289" s="188" t="s">
        <v>471</v>
      </c>
      <c r="H289" s="189">
        <v>1</v>
      </c>
      <c r="I289" s="190"/>
      <c r="J289" s="191">
        <f>ROUND(I289*H289,2)</f>
        <v>0</v>
      </c>
      <c r="K289" s="192"/>
      <c r="L289" s="34"/>
      <c r="M289" s="193" t="s">
        <v>1</v>
      </c>
      <c r="N289" s="194" t="s">
        <v>39</v>
      </c>
      <c r="O289" s="59"/>
      <c r="P289" s="195">
        <f>O289*H289</f>
        <v>0</v>
      </c>
      <c r="Q289" s="195">
        <v>5.1000000000000004E-4</v>
      </c>
      <c r="R289" s="195">
        <f>Q289*H289</f>
        <v>5.1000000000000004E-4</v>
      </c>
      <c r="S289" s="195">
        <v>0</v>
      </c>
      <c r="T289" s="196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7" t="s">
        <v>237</v>
      </c>
      <c r="AT289" s="197" t="s">
        <v>156</v>
      </c>
      <c r="AU289" s="197" t="s">
        <v>86</v>
      </c>
      <c r="AY289" s="17" t="s">
        <v>154</v>
      </c>
      <c r="BE289" s="103">
        <f>IF(N289="základná",J289,0)</f>
        <v>0</v>
      </c>
      <c r="BF289" s="103">
        <f>IF(N289="znížená",J289,0)</f>
        <v>0</v>
      </c>
      <c r="BG289" s="103">
        <f>IF(N289="zákl. prenesená",J289,0)</f>
        <v>0</v>
      </c>
      <c r="BH289" s="103">
        <f>IF(N289="zníž. prenesená",J289,0)</f>
        <v>0</v>
      </c>
      <c r="BI289" s="103">
        <f>IF(N289="nulová",J289,0)</f>
        <v>0</v>
      </c>
      <c r="BJ289" s="17" t="s">
        <v>86</v>
      </c>
      <c r="BK289" s="103">
        <f>ROUND(I289*H289,2)</f>
        <v>0</v>
      </c>
      <c r="BL289" s="17" t="s">
        <v>237</v>
      </c>
      <c r="BM289" s="197" t="s">
        <v>472</v>
      </c>
    </row>
    <row r="290" spans="1:65" s="2" customFormat="1" ht="24" customHeight="1">
      <c r="A290" s="33"/>
      <c r="B290" s="153"/>
      <c r="C290" s="185" t="s">
        <v>473</v>
      </c>
      <c r="D290" s="185" t="s">
        <v>156</v>
      </c>
      <c r="E290" s="186" t="s">
        <v>474</v>
      </c>
      <c r="F290" s="187" t="s">
        <v>475</v>
      </c>
      <c r="G290" s="188" t="s">
        <v>471</v>
      </c>
      <c r="H290" s="189">
        <v>1</v>
      </c>
      <c r="I290" s="190"/>
      <c r="J290" s="191">
        <f>ROUND(I290*H290,2)</f>
        <v>0</v>
      </c>
      <c r="K290" s="192"/>
      <c r="L290" s="34"/>
      <c r="M290" s="193" t="s">
        <v>1</v>
      </c>
      <c r="N290" s="194" t="s">
        <v>39</v>
      </c>
      <c r="O290" s="59"/>
      <c r="P290" s="195">
        <f>O290*H290</f>
        <v>0</v>
      </c>
      <c r="Q290" s="195">
        <v>5.1000000000000004E-4</v>
      </c>
      <c r="R290" s="195">
        <f>Q290*H290</f>
        <v>5.1000000000000004E-4</v>
      </c>
      <c r="S290" s="195">
        <v>0</v>
      </c>
      <c r="T290" s="196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7" t="s">
        <v>237</v>
      </c>
      <c r="AT290" s="197" t="s">
        <v>156</v>
      </c>
      <c r="AU290" s="197" t="s">
        <v>86</v>
      </c>
      <c r="AY290" s="17" t="s">
        <v>154</v>
      </c>
      <c r="BE290" s="103">
        <f>IF(N290="základná",J290,0)</f>
        <v>0</v>
      </c>
      <c r="BF290" s="103">
        <f>IF(N290="znížená",J290,0)</f>
        <v>0</v>
      </c>
      <c r="BG290" s="103">
        <f>IF(N290="zákl. prenesená",J290,0)</f>
        <v>0</v>
      </c>
      <c r="BH290" s="103">
        <f>IF(N290="zníž. prenesená",J290,0)</f>
        <v>0</v>
      </c>
      <c r="BI290" s="103">
        <f>IF(N290="nulová",J290,0)</f>
        <v>0</v>
      </c>
      <c r="BJ290" s="17" t="s">
        <v>86</v>
      </c>
      <c r="BK290" s="103">
        <f>ROUND(I290*H290,2)</f>
        <v>0</v>
      </c>
      <c r="BL290" s="17" t="s">
        <v>237</v>
      </c>
      <c r="BM290" s="197" t="s">
        <v>476</v>
      </c>
    </row>
    <row r="291" spans="1:65" s="2" customFormat="1" ht="16.5" customHeight="1">
      <c r="A291" s="33"/>
      <c r="B291" s="153"/>
      <c r="C291" s="185" t="s">
        <v>477</v>
      </c>
      <c r="D291" s="185" t="s">
        <v>156</v>
      </c>
      <c r="E291" s="186" t="s">
        <v>478</v>
      </c>
      <c r="F291" s="187" t="s">
        <v>479</v>
      </c>
      <c r="G291" s="188" t="s">
        <v>480</v>
      </c>
      <c r="H291" s="189">
        <v>6</v>
      </c>
      <c r="I291" s="190"/>
      <c r="J291" s="191">
        <f>ROUND(I291*H291,2)</f>
        <v>0</v>
      </c>
      <c r="K291" s="192"/>
      <c r="L291" s="34"/>
      <c r="M291" s="193" t="s">
        <v>1</v>
      </c>
      <c r="N291" s="194" t="s">
        <v>39</v>
      </c>
      <c r="O291" s="59"/>
      <c r="P291" s="195">
        <f>O291*H291</f>
        <v>0</v>
      </c>
      <c r="Q291" s="195">
        <v>5.1000000000000004E-4</v>
      </c>
      <c r="R291" s="195">
        <f>Q291*H291</f>
        <v>3.0600000000000002E-3</v>
      </c>
      <c r="S291" s="195">
        <v>0</v>
      </c>
      <c r="T291" s="196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7" t="s">
        <v>237</v>
      </c>
      <c r="AT291" s="197" t="s">
        <v>156</v>
      </c>
      <c r="AU291" s="197" t="s">
        <v>86</v>
      </c>
      <c r="AY291" s="17" t="s">
        <v>154</v>
      </c>
      <c r="BE291" s="103">
        <f>IF(N291="základná",J291,0)</f>
        <v>0</v>
      </c>
      <c r="BF291" s="103">
        <f>IF(N291="znížená",J291,0)</f>
        <v>0</v>
      </c>
      <c r="BG291" s="103">
        <f>IF(N291="zákl. prenesená",J291,0)</f>
        <v>0</v>
      </c>
      <c r="BH291" s="103">
        <f>IF(N291="zníž. prenesená",J291,0)</f>
        <v>0</v>
      </c>
      <c r="BI291" s="103">
        <f>IF(N291="nulová",J291,0)</f>
        <v>0</v>
      </c>
      <c r="BJ291" s="17" t="s">
        <v>86</v>
      </c>
      <c r="BK291" s="103">
        <f>ROUND(I291*H291,2)</f>
        <v>0</v>
      </c>
      <c r="BL291" s="17" t="s">
        <v>237</v>
      </c>
      <c r="BM291" s="197" t="s">
        <v>481</v>
      </c>
    </row>
    <row r="292" spans="1:65" s="2" customFormat="1" ht="24" customHeight="1">
      <c r="A292" s="33"/>
      <c r="B292" s="153"/>
      <c r="C292" s="185" t="s">
        <v>482</v>
      </c>
      <c r="D292" s="185" t="s">
        <v>156</v>
      </c>
      <c r="E292" s="186" t="s">
        <v>483</v>
      </c>
      <c r="F292" s="187" t="s">
        <v>484</v>
      </c>
      <c r="G292" s="188" t="s">
        <v>210</v>
      </c>
      <c r="H292" s="189">
        <v>21.86</v>
      </c>
      <c r="I292" s="190"/>
      <c r="J292" s="191">
        <f>ROUND(I292*H292,2)</f>
        <v>0</v>
      </c>
      <c r="K292" s="192"/>
      <c r="L292" s="34"/>
      <c r="M292" s="193" t="s">
        <v>1</v>
      </c>
      <c r="N292" s="194" t="s">
        <v>39</v>
      </c>
      <c r="O292" s="59"/>
      <c r="P292" s="195">
        <f>O292*H292</f>
        <v>0</v>
      </c>
      <c r="Q292" s="195">
        <v>5.1000000000000004E-4</v>
      </c>
      <c r="R292" s="195">
        <f>Q292*H292</f>
        <v>1.11486E-2</v>
      </c>
      <c r="S292" s="195">
        <v>0</v>
      </c>
      <c r="T292" s="196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7" t="s">
        <v>237</v>
      </c>
      <c r="AT292" s="197" t="s">
        <v>156</v>
      </c>
      <c r="AU292" s="197" t="s">
        <v>86</v>
      </c>
      <c r="AY292" s="17" t="s">
        <v>154</v>
      </c>
      <c r="BE292" s="103">
        <f>IF(N292="základná",J292,0)</f>
        <v>0</v>
      </c>
      <c r="BF292" s="103">
        <f>IF(N292="znížená",J292,0)</f>
        <v>0</v>
      </c>
      <c r="BG292" s="103">
        <f>IF(N292="zákl. prenesená",J292,0)</f>
        <v>0</v>
      </c>
      <c r="BH292" s="103">
        <f>IF(N292="zníž. prenesená",J292,0)</f>
        <v>0</v>
      </c>
      <c r="BI292" s="103">
        <f>IF(N292="nulová",J292,0)</f>
        <v>0</v>
      </c>
      <c r="BJ292" s="17" t="s">
        <v>86</v>
      </c>
      <c r="BK292" s="103">
        <f>ROUND(I292*H292,2)</f>
        <v>0</v>
      </c>
      <c r="BL292" s="17" t="s">
        <v>237</v>
      </c>
      <c r="BM292" s="197" t="s">
        <v>485</v>
      </c>
    </row>
    <row r="293" spans="1:65" s="13" customFormat="1">
      <c r="B293" s="198"/>
      <c r="D293" s="199" t="s">
        <v>162</v>
      </c>
      <c r="E293" s="200" t="s">
        <v>1</v>
      </c>
      <c r="F293" s="201" t="s">
        <v>486</v>
      </c>
      <c r="H293" s="202">
        <v>21.86</v>
      </c>
      <c r="I293" s="203"/>
      <c r="L293" s="198"/>
      <c r="M293" s="204"/>
      <c r="N293" s="205"/>
      <c r="O293" s="205"/>
      <c r="P293" s="205"/>
      <c r="Q293" s="205"/>
      <c r="R293" s="205"/>
      <c r="S293" s="205"/>
      <c r="T293" s="206"/>
      <c r="AT293" s="200" t="s">
        <v>162</v>
      </c>
      <c r="AU293" s="200" t="s">
        <v>86</v>
      </c>
      <c r="AV293" s="13" t="s">
        <v>86</v>
      </c>
      <c r="AW293" s="13" t="s">
        <v>28</v>
      </c>
      <c r="AX293" s="13" t="s">
        <v>80</v>
      </c>
      <c r="AY293" s="200" t="s">
        <v>154</v>
      </c>
    </row>
    <row r="294" spans="1:65" s="2" customFormat="1" ht="36" customHeight="1">
      <c r="A294" s="33"/>
      <c r="B294" s="153"/>
      <c r="C294" s="185" t="s">
        <v>487</v>
      </c>
      <c r="D294" s="185" t="s">
        <v>156</v>
      </c>
      <c r="E294" s="186" t="s">
        <v>488</v>
      </c>
      <c r="F294" s="187" t="s">
        <v>489</v>
      </c>
      <c r="G294" s="188" t="s">
        <v>200</v>
      </c>
      <c r="H294" s="189">
        <v>1</v>
      </c>
      <c r="I294" s="190"/>
      <c r="J294" s="191">
        <f>ROUND(I294*H294,2)</f>
        <v>0</v>
      </c>
      <c r="K294" s="192"/>
      <c r="L294" s="34"/>
      <c r="M294" s="193" t="s">
        <v>1</v>
      </c>
      <c r="N294" s="194" t="s">
        <v>39</v>
      </c>
      <c r="O294" s="59"/>
      <c r="P294" s="195">
        <f>O294*H294</f>
        <v>0</v>
      </c>
      <c r="Q294" s="195">
        <v>5.1000000000000004E-4</v>
      </c>
      <c r="R294" s="195">
        <f>Q294*H294</f>
        <v>5.1000000000000004E-4</v>
      </c>
      <c r="S294" s="195">
        <v>0</v>
      </c>
      <c r="T294" s="196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7" t="s">
        <v>237</v>
      </c>
      <c r="AT294" s="197" t="s">
        <v>156</v>
      </c>
      <c r="AU294" s="197" t="s">
        <v>86</v>
      </c>
      <c r="AY294" s="17" t="s">
        <v>154</v>
      </c>
      <c r="BE294" s="103">
        <f>IF(N294="základná",J294,0)</f>
        <v>0</v>
      </c>
      <c r="BF294" s="103">
        <f>IF(N294="znížená",J294,0)</f>
        <v>0</v>
      </c>
      <c r="BG294" s="103">
        <f>IF(N294="zákl. prenesená",J294,0)</f>
        <v>0</v>
      </c>
      <c r="BH294" s="103">
        <f>IF(N294="zníž. prenesená",J294,0)</f>
        <v>0</v>
      </c>
      <c r="BI294" s="103">
        <f>IF(N294="nulová",J294,0)</f>
        <v>0</v>
      </c>
      <c r="BJ294" s="17" t="s">
        <v>86</v>
      </c>
      <c r="BK294" s="103">
        <f>ROUND(I294*H294,2)</f>
        <v>0</v>
      </c>
      <c r="BL294" s="17" t="s">
        <v>237</v>
      </c>
      <c r="BM294" s="197" t="s">
        <v>490</v>
      </c>
    </row>
    <row r="295" spans="1:65" s="13" customFormat="1">
      <c r="B295" s="198"/>
      <c r="D295" s="199" t="s">
        <v>162</v>
      </c>
      <c r="E295" s="200" t="s">
        <v>1</v>
      </c>
      <c r="F295" s="201" t="s">
        <v>491</v>
      </c>
      <c r="H295" s="202">
        <v>1</v>
      </c>
      <c r="I295" s="203"/>
      <c r="L295" s="198"/>
      <c r="M295" s="204"/>
      <c r="N295" s="205"/>
      <c r="O295" s="205"/>
      <c r="P295" s="205"/>
      <c r="Q295" s="205"/>
      <c r="R295" s="205"/>
      <c r="S295" s="205"/>
      <c r="T295" s="206"/>
      <c r="AT295" s="200" t="s">
        <v>162</v>
      </c>
      <c r="AU295" s="200" t="s">
        <v>86</v>
      </c>
      <c r="AV295" s="13" t="s">
        <v>86</v>
      </c>
      <c r="AW295" s="13" t="s">
        <v>28</v>
      </c>
      <c r="AX295" s="13" t="s">
        <v>80</v>
      </c>
      <c r="AY295" s="200" t="s">
        <v>154</v>
      </c>
    </row>
    <row r="296" spans="1:65" s="2" customFormat="1" ht="36" customHeight="1">
      <c r="A296" s="33"/>
      <c r="B296" s="153"/>
      <c r="C296" s="185" t="s">
        <v>492</v>
      </c>
      <c r="D296" s="185" t="s">
        <v>156</v>
      </c>
      <c r="E296" s="186" t="s">
        <v>493</v>
      </c>
      <c r="F296" s="187" t="s">
        <v>494</v>
      </c>
      <c r="G296" s="188" t="s">
        <v>200</v>
      </c>
      <c r="H296" s="189">
        <v>1</v>
      </c>
      <c r="I296" s="190"/>
      <c r="J296" s="191">
        <f>ROUND(I296*H296,2)</f>
        <v>0</v>
      </c>
      <c r="K296" s="192"/>
      <c r="L296" s="34"/>
      <c r="M296" s="193" t="s">
        <v>1</v>
      </c>
      <c r="N296" s="194" t="s">
        <v>39</v>
      </c>
      <c r="O296" s="59"/>
      <c r="P296" s="195">
        <f>O296*H296</f>
        <v>0</v>
      </c>
      <c r="Q296" s="195">
        <v>5.1000000000000004E-4</v>
      </c>
      <c r="R296" s="195">
        <f>Q296*H296</f>
        <v>5.1000000000000004E-4</v>
      </c>
      <c r="S296" s="195">
        <v>0</v>
      </c>
      <c r="T296" s="196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7" t="s">
        <v>237</v>
      </c>
      <c r="AT296" s="197" t="s">
        <v>156</v>
      </c>
      <c r="AU296" s="197" t="s">
        <v>86</v>
      </c>
      <c r="AY296" s="17" t="s">
        <v>154</v>
      </c>
      <c r="BE296" s="103">
        <f>IF(N296="základná",J296,0)</f>
        <v>0</v>
      </c>
      <c r="BF296" s="103">
        <f>IF(N296="znížená",J296,0)</f>
        <v>0</v>
      </c>
      <c r="BG296" s="103">
        <f>IF(N296="zákl. prenesená",J296,0)</f>
        <v>0</v>
      </c>
      <c r="BH296" s="103">
        <f>IF(N296="zníž. prenesená",J296,0)</f>
        <v>0</v>
      </c>
      <c r="BI296" s="103">
        <f>IF(N296="nulová",J296,0)</f>
        <v>0</v>
      </c>
      <c r="BJ296" s="17" t="s">
        <v>86</v>
      </c>
      <c r="BK296" s="103">
        <f>ROUND(I296*H296,2)</f>
        <v>0</v>
      </c>
      <c r="BL296" s="17" t="s">
        <v>237</v>
      </c>
      <c r="BM296" s="197" t="s">
        <v>495</v>
      </c>
    </row>
    <row r="297" spans="1:65" s="13" customFormat="1">
      <c r="B297" s="198"/>
      <c r="D297" s="199" t="s">
        <v>162</v>
      </c>
      <c r="E297" s="200" t="s">
        <v>1</v>
      </c>
      <c r="F297" s="201" t="s">
        <v>491</v>
      </c>
      <c r="H297" s="202">
        <v>1</v>
      </c>
      <c r="I297" s="203"/>
      <c r="L297" s="198"/>
      <c r="M297" s="204"/>
      <c r="N297" s="205"/>
      <c r="O297" s="205"/>
      <c r="P297" s="205"/>
      <c r="Q297" s="205"/>
      <c r="R297" s="205"/>
      <c r="S297" s="205"/>
      <c r="T297" s="206"/>
      <c r="AT297" s="200" t="s">
        <v>162</v>
      </c>
      <c r="AU297" s="200" t="s">
        <v>86</v>
      </c>
      <c r="AV297" s="13" t="s">
        <v>86</v>
      </c>
      <c r="AW297" s="13" t="s">
        <v>28</v>
      </c>
      <c r="AX297" s="13" t="s">
        <v>80</v>
      </c>
      <c r="AY297" s="200" t="s">
        <v>154</v>
      </c>
    </row>
    <row r="298" spans="1:65" s="2" customFormat="1" ht="24" customHeight="1">
      <c r="A298" s="33"/>
      <c r="B298" s="153"/>
      <c r="C298" s="185" t="s">
        <v>496</v>
      </c>
      <c r="D298" s="185" t="s">
        <v>156</v>
      </c>
      <c r="E298" s="186" t="s">
        <v>497</v>
      </c>
      <c r="F298" s="187" t="s">
        <v>498</v>
      </c>
      <c r="G298" s="188" t="s">
        <v>471</v>
      </c>
      <c r="H298" s="189">
        <v>1</v>
      </c>
      <c r="I298" s="190"/>
      <c r="J298" s="191">
        <f>ROUND(I298*H298,2)</f>
        <v>0</v>
      </c>
      <c r="K298" s="192"/>
      <c r="L298" s="34"/>
      <c r="M298" s="193" t="s">
        <v>1</v>
      </c>
      <c r="N298" s="194" t="s">
        <v>39</v>
      </c>
      <c r="O298" s="59"/>
      <c r="P298" s="195">
        <f>O298*H298</f>
        <v>0</v>
      </c>
      <c r="Q298" s="195">
        <v>5.1000000000000004E-4</v>
      </c>
      <c r="R298" s="195">
        <f>Q298*H298</f>
        <v>5.1000000000000004E-4</v>
      </c>
      <c r="S298" s="195">
        <v>0</v>
      </c>
      <c r="T298" s="196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7" t="s">
        <v>237</v>
      </c>
      <c r="AT298" s="197" t="s">
        <v>156</v>
      </c>
      <c r="AU298" s="197" t="s">
        <v>86</v>
      </c>
      <c r="AY298" s="17" t="s">
        <v>154</v>
      </c>
      <c r="BE298" s="103">
        <f>IF(N298="základná",J298,0)</f>
        <v>0</v>
      </c>
      <c r="BF298" s="103">
        <f>IF(N298="znížená",J298,0)</f>
        <v>0</v>
      </c>
      <c r="BG298" s="103">
        <f>IF(N298="zákl. prenesená",J298,0)</f>
        <v>0</v>
      </c>
      <c r="BH298" s="103">
        <f>IF(N298="zníž. prenesená",J298,0)</f>
        <v>0</v>
      </c>
      <c r="BI298" s="103">
        <f>IF(N298="nulová",J298,0)</f>
        <v>0</v>
      </c>
      <c r="BJ298" s="17" t="s">
        <v>86</v>
      </c>
      <c r="BK298" s="103">
        <f>ROUND(I298*H298,2)</f>
        <v>0</v>
      </c>
      <c r="BL298" s="17" t="s">
        <v>237</v>
      </c>
      <c r="BM298" s="197" t="s">
        <v>499</v>
      </c>
    </row>
    <row r="299" spans="1:65" s="2" customFormat="1" ht="24" customHeight="1">
      <c r="A299" s="33"/>
      <c r="B299" s="153"/>
      <c r="C299" s="185" t="s">
        <v>500</v>
      </c>
      <c r="D299" s="185" t="s">
        <v>156</v>
      </c>
      <c r="E299" s="186" t="s">
        <v>501</v>
      </c>
      <c r="F299" s="187" t="s">
        <v>502</v>
      </c>
      <c r="G299" s="188" t="s">
        <v>471</v>
      </c>
      <c r="H299" s="189">
        <v>1</v>
      </c>
      <c r="I299" s="190"/>
      <c r="J299" s="191">
        <f>ROUND(I299*H299,2)</f>
        <v>0</v>
      </c>
      <c r="K299" s="192"/>
      <c r="L299" s="34"/>
      <c r="M299" s="193" t="s">
        <v>1</v>
      </c>
      <c r="N299" s="194" t="s">
        <v>39</v>
      </c>
      <c r="O299" s="59"/>
      <c r="P299" s="195">
        <f>O299*H299</f>
        <v>0</v>
      </c>
      <c r="Q299" s="195">
        <v>5.1000000000000004E-4</v>
      </c>
      <c r="R299" s="195">
        <f>Q299*H299</f>
        <v>5.1000000000000004E-4</v>
      </c>
      <c r="S299" s="195">
        <v>0</v>
      </c>
      <c r="T299" s="196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7" t="s">
        <v>237</v>
      </c>
      <c r="AT299" s="197" t="s">
        <v>156</v>
      </c>
      <c r="AU299" s="197" t="s">
        <v>86</v>
      </c>
      <c r="AY299" s="17" t="s">
        <v>154</v>
      </c>
      <c r="BE299" s="103">
        <f>IF(N299="základná",J299,0)</f>
        <v>0</v>
      </c>
      <c r="BF299" s="103">
        <f>IF(N299="znížená",J299,0)</f>
        <v>0</v>
      </c>
      <c r="BG299" s="103">
        <f>IF(N299="zákl. prenesená",J299,0)</f>
        <v>0</v>
      </c>
      <c r="BH299" s="103">
        <f>IF(N299="zníž. prenesená",J299,0)</f>
        <v>0</v>
      </c>
      <c r="BI299" s="103">
        <f>IF(N299="nulová",J299,0)</f>
        <v>0</v>
      </c>
      <c r="BJ299" s="17" t="s">
        <v>86</v>
      </c>
      <c r="BK299" s="103">
        <f>ROUND(I299*H299,2)</f>
        <v>0</v>
      </c>
      <c r="BL299" s="17" t="s">
        <v>237</v>
      </c>
      <c r="BM299" s="197" t="s">
        <v>503</v>
      </c>
    </row>
    <row r="300" spans="1:65" s="2" customFormat="1" ht="36" customHeight="1">
      <c r="A300" s="33"/>
      <c r="B300" s="153"/>
      <c r="C300" s="185" t="s">
        <v>504</v>
      </c>
      <c r="D300" s="185" t="s">
        <v>156</v>
      </c>
      <c r="E300" s="186" t="s">
        <v>505</v>
      </c>
      <c r="F300" s="187" t="s">
        <v>506</v>
      </c>
      <c r="G300" s="188" t="s">
        <v>471</v>
      </c>
      <c r="H300" s="189">
        <v>1</v>
      </c>
      <c r="I300" s="190"/>
      <c r="J300" s="191">
        <f>ROUND(I300*H300,2)</f>
        <v>0</v>
      </c>
      <c r="K300" s="192"/>
      <c r="L300" s="34"/>
      <c r="M300" s="193" t="s">
        <v>1</v>
      </c>
      <c r="N300" s="194" t="s">
        <v>39</v>
      </c>
      <c r="O300" s="59"/>
      <c r="P300" s="195">
        <f>O300*H300</f>
        <v>0</v>
      </c>
      <c r="Q300" s="195">
        <v>5.1000000000000004E-4</v>
      </c>
      <c r="R300" s="195">
        <f>Q300*H300</f>
        <v>5.1000000000000004E-4</v>
      </c>
      <c r="S300" s="195">
        <v>0</v>
      </c>
      <c r="T300" s="196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7" t="s">
        <v>237</v>
      </c>
      <c r="AT300" s="197" t="s">
        <v>156</v>
      </c>
      <c r="AU300" s="197" t="s">
        <v>86</v>
      </c>
      <c r="AY300" s="17" t="s">
        <v>154</v>
      </c>
      <c r="BE300" s="103">
        <f>IF(N300="základná",J300,0)</f>
        <v>0</v>
      </c>
      <c r="BF300" s="103">
        <f>IF(N300="znížená",J300,0)</f>
        <v>0</v>
      </c>
      <c r="BG300" s="103">
        <f>IF(N300="zákl. prenesená",J300,0)</f>
        <v>0</v>
      </c>
      <c r="BH300" s="103">
        <f>IF(N300="zníž. prenesená",J300,0)</f>
        <v>0</v>
      </c>
      <c r="BI300" s="103">
        <f>IF(N300="nulová",J300,0)</f>
        <v>0</v>
      </c>
      <c r="BJ300" s="17" t="s">
        <v>86</v>
      </c>
      <c r="BK300" s="103">
        <f>ROUND(I300*H300,2)</f>
        <v>0</v>
      </c>
      <c r="BL300" s="17" t="s">
        <v>237</v>
      </c>
      <c r="BM300" s="197" t="s">
        <v>507</v>
      </c>
    </row>
    <row r="301" spans="1:65" s="2" customFormat="1" ht="16.5" customHeight="1">
      <c r="A301" s="33"/>
      <c r="B301" s="153"/>
      <c r="C301" s="185" t="s">
        <v>508</v>
      </c>
      <c r="D301" s="185" t="s">
        <v>156</v>
      </c>
      <c r="E301" s="186" t="s">
        <v>509</v>
      </c>
      <c r="F301" s="187" t="s">
        <v>510</v>
      </c>
      <c r="G301" s="188" t="s">
        <v>471</v>
      </c>
      <c r="H301" s="189">
        <v>1</v>
      </c>
      <c r="I301" s="190"/>
      <c r="J301" s="191">
        <f>ROUND(I301*H301,2)</f>
        <v>0</v>
      </c>
      <c r="K301" s="192"/>
      <c r="L301" s="34"/>
      <c r="M301" s="193" t="s">
        <v>1</v>
      </c>
      <c r="N301" s="194" t="s">
        <v>39</v>
      </c>
      <c r="O301" s="59"/>
      <c r="P301" s="195">
        <f>O301*H301</f>
        <v>0</v>
      </c>
      <c r="Q301" s="195">
        <v>5.1000000000000004E-4</v>
      </c>
      <c r="R301" s="195">
        <f>Q301*H301</f>
        <v>5.1000000000000004E-4</v>
      </c>
      <c r="S301" s="195">
        <v>0</v>
      </c>
      <c r="T301" s="196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7" t="s">
        <v>237</v>
      </c>
      <c r="AT301" s="197" t="s">
        <v>156</v>
      </c>
      <c r="AU301" s="197" t="s">
        <v>86</v>
      </c>
      <c r="AY301" s="17" t="s">
        <v>154</v>
      </c>
      <c r="BE301" s="103">
        <f>IF(N301="základná",J301,0)</f>
        <v>0</v>
      </c>
      <c r="BF301" s="103">
        <f>IF(N301="znížená",J301,0)</f>
        <v>0</v>
      </c>
      <c r="BG301" s="103">
        <f>IF(N301="zákl. prenesená",J301,0)</f>
        <v>0</v>
      </c>
      <c r="BH301" s="103">
        <f>IF(N301="zníž. prenesená",J301,0)</f>
        <v>0</v>
      </c>
      <c r="BI301" s="103">
        <f>IF(N301="nulová",J301,0)</f>
        <v>0</v>
      </c>
      <c r="BJ301" s="17" t="s">
        <v>86</v>
      </c>
      <c r="BK301" s="103">
        <f>ROUND(I301*H301,2)</f>
        <v>0</v>
      </c>
      <c r="BL301" s="17" t="s">
        <v>237</v>
      </c>
      <c r="BM301" s="197" t="s">
        <v>511</v>
      </c>
    </row>
    <row r="302" spans="1:65" s="2" customFormat="1" ht="16.5" customHeight="1">
      <c r="A302" s="33"/>
      <c r="B302" s="153"/>
      <c r="C302" s="185" t="s">
        <v>512</v>
      </c>
      <c r="D302" s="185" t="s">
        <v>156</v>
      </c>
      <c r="E302" s="186" t="s">
        <v>513</v>
      </c>
      <c r="F302" s="187" t="s">
        <v>514</v>
      </c>
      <c r="G302" s="188" t="s">
        <v>471</v>
      </c>
      <c r="H302" s="189">
        <v>1</v>
      </c>
      <c r="I302" s="190"/>
      <c r="J302" s="191">
        <f>ROUND(I302*H302,2)</f>
        <v>0</v>
      </c>
      <c r="K302" s="192"/>
      <c r="L302" s="34"/>
      <c r="M302" s="193" t="s">
        <v>1</v>
      </c>
      <c r="N302" s="194" t="s">
        <v>39</v>
      </c>
      <c r="O302" s="59"/>
      <c r="P302" s="195">
        <f>O302*H302</f>
        <v>0</v>
      </c>
      <c r="Q302" s="195">
        <v>5.1000000000000004E-4</v>
      </c>
      <c r="R302" s="195">
        <f>Q302*H302</f>
        <v>5.1000000000000004E-4</v>
      </c>
      <c r="S302" s="195">
        <v>0</v>
      </c>
      <c r="T302" s="196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7" t="s">
        <v>237</v>
      </c>
      <c r="AT302" s="197" t="s">
        <v>156</v>
      </c>
      <c r="AU302" s="197" t="s">
        <v>86</v>
      </c>
      <c r="AY302" s="17" t="s">
        <v>154</v>
      </c>
      <c r="BE302" s="103">
        <f>IF(N302="základná",J302,0)</f>
        <v>0</v>
      </c>
      <c r="BF302" s="103">
        <f>IF(N302="znížená",J302,0)</f>
        <v>0</v>
      </c>
      <c r="BG302" s="103">
        <f>IF(N302="zákl. prenesená",J302,0)</f>
        <v>0</v>
      </c>
      <c r="BH302" s="103">
        <f>IF(N302="zníž. prenesená",J302,0)</f>
        <v>0</v>
      </c>
      <c r="BI302" s="103">
        <f>IF(N302="nulová",J302,0)</f>
        <v>0</v>
      </c>
      <c r="BJ302" s="17" t="s">
        <v>86</v>
      </c>
      <c r="BK302" s="103">
        <f>ROUND(I302*H302,2)</f>
        <v>0</v>
      </c>
      <c r="BL302" s="17" t="s">
        <v>237</v>
      </c>
      <c r="BM302" s="197" t="s">
        <v>515</v>
      </c>
    </row>
    <row r="303" spans="1:65" s="12" customFormat="1" ht="22.9" customHeight="1">
      <c r="B303" s="172"/>
      <c r="D303" s="173" t="s">
        <v>72</v>
      </c>
      <c r="E303" s="183" t="s">
        <v>516</v>
      </c>
      <c r="F303" s="183" t="s">
        <v>517</v>
      </c>
      <c r="I303" s="175"/>
      <c r="J303" s="184">
        <f>BK303</f>
        <v>0</v>
      </c>
      <c r="L303" s="172"/>
      <c r="M303" s="177"/>
      <c r="N303" s="178"/>
      <c r="O303" s="178"/>
      <c r="P303" s="179">
        <f>SUM(P304:P322)</f>
        <v>0</v>
      </c>
      <c r="Q303" s="178"/>
      <c r="R303" s="179">
        <f>SUM(R304:R322)</f>
        <v>16.058877750000001</v>
      </c>
      <c r="S303" s="178"/>
      <c r="T303" s="180">
        <f>SUM(T304:T322)</f>
        <v>0</v>
      </c>
      <c r="AR303" s="173" t="s">
        <v>86</v>
      </c>
      <c r="AT303" s="181" t="s">
        <v>72</v>
      </c>
      <c r="AU303" s="181" t="s">
        <v>80</v>
      </c>
      <c r="AY303" s="173" t="s">
        <v>154</v>
      </c>
      <c r="BK303" s="182">
        <f>SUM(BK304:BK322)</f>
        <v>0</v>
      </c>
    </row>
    <row r="304" spans="1:65" s="2" customFormat="1" ht="24" customHeight="1">
      <c r="A304" s="33"/>
      <c r="B304" s="153"/>
      <c r="C304" s="185" t="s">
        <v>518</v>
      </c>
      <c r="D304" s="185" t="s">
        <v>156</v>
      </c>
      <c r="E304" s="186" t="s">
        <v>519</v>
      </c>
      <c r="F304" s="187" t="s">
        <v>520</v>
      </c>
      <c r="G304" s="188" t="s">
        <v>210</v>
      </c>
      <c r="H304" s="189">
        <v>61.225000000000001</v>
      </c>
      <c r="I304" s="190"/>
      <c r="J304" s="191">
        <f>ROUND(I304*H304,2)</f>
        <v>0</v>
      </c>
      <c r="K304" s="192"/>
      <c r="L304" s="34"/>
      <c r="M304" s="193" t="s">
        <v>1</v>
      </c>
      <c r="N304" s="194" t="s">
        <v>39</v>
      </c>
      <c r="O304" s="59"/>
      <c r="P304" s="195">
        <f>O304*H304</f>
        <v>0</v>
      </c>
      <c r="Q304" s="195">
        <v>0.11125</v>
      </c>
      <c r="R304" s="195">
        <f>Q304*H304</f>
        <v>6.8112812500000004</v>
      </c>
      <c r="S304" s="195">
        <v>0</v>
      </c>
      <c r="T304" s="196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7" t="s">
        <v>237</v>
      </c>
      <c r="AT304" s="197" t="s">
        <v>156</v>
      </c>
      <c r="AU304" s="197" t="s">
        <v>86</v>
      </c>
      <c r="AY304" s="17" t="s">
        <v>154</v>
      </c>
      <c r="BE304" s="103">
        <f>IF(N304="základná",J304,0)</f>
        <v>0</v>
      </c>
      <c r="BF304" s="103">
        <f>IF(N304="znížená",J304,0)</f>
        <v>0</v>
      </c>
      <c r="BG304" s="103">
        <f>IF(N304="zákl. prenesená",J304,0)</f>
        <v>0</v>
      </c>
      <c r="BH304" s="103">
        <f>IF(N304="zníž. prenesená",J304,0)</f>
        <v>0</v>
      </c>
      <c r="BI304" s="103">
        <f>IF(N304="nulová",J304,0)</f>
        <v>0</v>
      </c>
      <c r="BJ304" s="17" t="s">
        <v>86</v>
      </c>
      <c r="BK304" s="103">
        <f>ROUND(I304*H304,2)</f>
        <v>0</v>
      </c>
      <c r="BL304" s="17" t="s">
        <v>237</v>
      </c>
      <c r="BM304" s="197" t="s">
        <v>521</v>
      </c>
    </row>
    <row r="305" spans="1:65" s="13" customFormat="1">
      <c r="B305" s="198"/>
      <c r="D305" s="199" t="s">
        <v>162</v>
      </c>
      <c r="E305" s="200" t="s">
        <v>1</v>
      </c>
      <c r="F305" s="201" t="s">
        <v>522</v>
      </c>
      <c r="H305" s="202">
        <v>8</v>
      </c>
      <c r="I305" s="203"/>
      <c r="L305" s="198"/>
      <c r="M305" s="204"/>
      <c r="N305" s="205"/>
      <c r="O305" s="205"/>
      <c r="P305" s="205"/>
      <c r="Q305" s="205"/>
      <c r="R305" s="205"/>
      <c r="S305" s="205"/>
      <c r="T305" s="206"/>
      <c r="AT305" s="200" t="s">
        <v>162</v>
      </c>
      <c r="AU305" s="200" t="s">
        <v>86</v>
      </c>
      <c r="AV305" s="13" t="s">
        <v>86</v>
      </c>
      <c r="AW305" s="13" t="s">
        <v>28</v>
      </c>
      <c r="AX305" s="13" t="s">
        <v>73</v>
      </c>
      <c r="AY305" s="200" t="s">
        <v>154</v>
      </c>
    </row>
    <row r="306" spans="1:65" s="13" customFormat="1">
      <c r="B306" s="198"/>
      <c r="D306" s="199" t="s">
        <v>162</v>
      </c>
      <c r="E306" s="200" t="s">
        <v>1</v>
      </c>
      <c r="F306" s="201" t="s">
        <v>289</v>
      </c>
      <c r="H306" s="202">
        <v>6.8</v>
      </c>
      <c r="I306" s="203"/>
      <c r="L306" s="198"/>
      <c r="M306" s="204"/>
      <c r="N306" s="205"/>
      <c r="O306" s="205"/>
      <c r="P306" s="205"/>
      <c r="Q306" s="205"/>
      <c r="R306" s="205"/>
      <c r="S306" s="205"/>
      <c r="T306" s="206"/>
      <c r="AT306" s="200" t="s">
        <v>162</v>
      </c>
      <c r="AU306" s="200" t="s">
        <v>86</v>
      </c>
      <c r="AV306" s="13" t="s">
        <v>86</v>
      </c>
      <c r="AW306" s="13" t="s">
        <v>28</v>
      </c>
      <c r="AX306" s="13" t="s">
        <v>73</v>
      </c>
      <c r="AY306" s="200" t="s">
        <v>154</v>
      </c>
    </row>
    <row r="307" spans="1:65" s="13" customFormat="1">
      <c r="B307" s="198"/>
      <c r="D307" s="199" t="s">
        <v>162</v>
      </c>
      <c r="E307" s="200" t="s">
        <v>1</v>
      </c>
      <c r="F307" s="201" t="s">
        <v>290</v>
      </c>
      <c r="H307" s="202">
        <v>8</v>
      </c>
      <c r="I307" s="203"/>
      <c r="L307" s="198"/>
      <c r="M307" s="204"/>
      <c r="N307" s="205"/>
      <c r="O307" s="205"/>
      <c r="P307" s="205"/>
      <c r="Q307" s="205"/>
      <c r="R307" s="205"/>
      <c r="S307" s="205"/>
      <c r="T307" s="206"/>
      <c r="AT307" s="200" t="s">
        <v>162</v>
      </c>
      <c r="AU307" s="200" t="s">
        <v>86</v>
      </c>
      <c r="AV307" s="13" t="s">
        <v>86</v>
      </c>
      <c r="AW307" s="13" t="s">
        <v>28</v>
      </c>
      <c r="AX307" s="13" t="s">
        <v>73</v>
      </c>
      <c r="AY307" s="200" t="s">
        <v>154</v>
      </c>
    </row>
    <row r="308" spans="1:65" s="13" customFormat="1">
      <c r="B308" s="198"/>
      <c r="D308" s="199" t="s">
        <v>162</v>
      </c>
      <c r="E308" s="200" t="s">
        <v>1</v>
      </c>
      <c r="F308" s="201" t="s">
        <v>291</v>
      </c>
      <c r="H308" s="202">
        <v>37</v>
      </c>
      <c r="I308" s="203"/>
      <c r="L308" s="198"/>
      <c r="M308" s="204"/>
      <c r="N308" s="205"/>
      <c r="O308" s="205"/>
      <c r="P308" s="205"/>
      <c r="Q308" s="205"/>
      <c r="R308" s="205"/>
      <c r="S308" s="205"/>
      <c r="T308" s="206"/>
      <c r="AT308" s="200" t="s">
        <v>162</v>
      </c>
      <c r="AU308" s="200" t="s">
        <v>86</v>
      </c>
      <c r="AV308" s="13" t="s">
        <v>86</v>
      </c>
      <c r="AW308" s="13" t="s">
        <v>28</v>
      </c>
      <c r="AX308" s="13" t="s">
        <v>73</v>
      </c>
      <c r="AY308" s="200" t="s">
        <v>154</v>
      </c>
    </row>
    <row r="309" spans="1:65" s="13" customFormat="1">
      <c r="B309" s="198"/>
      <c r="D309" s="199" t="s">
        <v>162</v>
      </c>
      <c r="E309" s="200" t="s">
        <v>1</v>
      </c>
      <c r="F309" s="201" t="s">
        <v>292</v>
      </c>
      <c r="H309" s="202">
        <v>1.425</v>
      </c>
      <c r="I309" s="203"/>
      <c r="L309" s="198"/>
      <c r="M309" s="204"/>
      <c r="N309" s="205"/>
      <c r="O309" s="205"/>
      <c r="P309" s="205"/>
      <c r="Q309" s="205"/>
      <c r="R309" s="205"/>
      <c r="S309" s="205"/>
      <c r="T309" s="206"/>
      <c r="AT309" s="200" t="s">
        <v>162</v>
      </c>
      <c r="AU309" s="200" t="s">
        <v>86</v>
      </c>
      <c r="AV309" s="13" t="s">
        <v>86</v>
      </c>
      <c r="AW309" s="13" t="s">
        <v>28</v>
      </c>
      <c r="AX309" s="13" t="s">
        <v>73</v>
      </c>
      <c r="AY309" s="200" t="s">
        <v>154</v>
      </c>
    </row>
    <row r="310" spans="1:65" s="14" customFormat="1">
      <c r="B310" s="207"/>
      <c r="D310" s="199" t="s">
        <v>162</v>
      </c>
      <c r="E310" s="208" t="s">
        <v>1</v>
      </c>
      <c r="F310" s="209" t="s">
        <v>169</v>
      </c>
      <c r="H310" s="210">
        <v>61.225000000000001</v>
      </c>
      <c r="I310" s="211"/>
      <c r="L310" s="207"/>
      <c r="M310" s="212"/>
      <c r="N310" s="213"/>
      <c r="O310" s="213"/>
      <c r="P310" s="213"/>
      <c r="Q310" s="213"/>
      <c r="R310" s="213"/>
      <c r="S310" s="213"/>
      <c r="T310" s="214"/>
      <c r="AT310" s="208" t="s">
        <v>162</v>
      </c>
      <c r="AU310" s="208" t="s">
        <v>86</v>
      </c>
      <c r="AV310" s="14" t="s">
        <v>160</v>
      </c>
      <c r="AW310" s="14" t="s">
        <v>28</v>
      </c>
      <c r="AX310" s="14" t="s">
        <v>80</v>
      </c>
      <c r="AY310" s="208" t="s">
        <v>154</v>
      </c>
    </row>
    <row r="311" spans="1:65" s="2" customFormat="1" ht="24" customHeight="1">
      <c r="A311" s="33"/>
      <c r="B311" s="153"/>
      <c r="C311" s="215" t="s">
        <v>523</v>
      </c>
      <c r="D311" s="215" t="s">
        <v>303</v>
      </c>
      <c r="E311" s="216" t="s">
        <v>524</v>
      </c>
      <c r="F311" s="217" t="s">
        <v>525</v>
      </c>
      <c r="G311" s="218" t="s">
        <v>210</v>
      </c>
      <c r="H311" s="219">
        <v>20.774000000000001</v>
      </c>
      <c r="I311" s="220"/>
      <c r="J311" s="221">
        <f>ROUND(I311*H311,2)</f>
        <v>0</v>
      </c>
      <c r="K311" s="222"/>
      <c r="L311" s="223"/>
      <c r="M311" s="224" t="s">
        <v>1</v>
      </c>
      <c r="N311" s="225" t="s">
        <v>39</v>
      </c>
      <c r="O311" s="59"/>
      <c r="P311" s="195">
        <f>O311*H311</f>
        <v>0</v>
      </c>
      <c r="Q311" s="195">
        <v>0.14000000000000001</v>
      </c>
      <c r="R311" s="195">
        <f>Q311*H311</f>
        <v>2.9083600000000005</v>
      </c>
      <c r="S311" s="195">
        <v>0</v>
      </c>
      <c r="T311" s="196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7" t="s">
        <v>315</v>
      </c>
      <c r="AT311" s="197" t="s">
        <v>303</v>
      </c>
      <c r="AU311" s="197" t="s">
        <v>86</v>
      </c>
      <c r="AY311" s="17" t="s">
        <v>154</v>
      </c>
      <c r="BE311" s="103">
        <f>IF(N311="základná",J311,0)</f>
        <v>0</v>
      </c>
      <c r="BF311" s="103">
        <f>IF(N311="znížená",J311,0)</f>
        <v>0</v>
      </c>
      <c r="BG311" s="103">
        <f>IF(N311="zákl. prenesená",J311,0)</f>
        <v>0</v>
      </c>
      <c r="BH311" s="103">
        <f>IF(N311="zníž. prenesená",J311,0)</f>
        <v>0</v>
      </c>
      <c r="BI311" s="103">
        <f>IF(N311="nulová",J311,0)</f>
        <v>0</v>
      </c>
      <c r="BJ311" s="17" t="s">
        <v>86</v>
      </c>
      <c r="BK311" s="103">
        <f>ROUND(I311*H311,2)</f>
        <v>0</v>
      </c>
      <c r="BL311" s="17" t="s">
        <v>237</v>
      </c>
      <c r="BM311" s="197" t="s">
        <v>526</v>
      </c>
    </row>
    <row r="312" spans="1:65" s="13" customFormat="1">
      <c r="B312" s="198"/>
      <c r="D312" s="199" t="s">
        <v>162</v>
      </c>
      <c r="E312" s="200" t="s">
        <v>1</v>
      </c>
      <c r="F312" s="201" t="s">
        <v>527</v>
      </c>
      <c r="H312" s="202">
        <v>1.6</v>
      </c>
      <c r="I312" s="203"/>
      <c r="L312" s="198"/>
      <c r="M312" s="204"/>
      <c r="N312" s="205"/>
      <c r="O312" s="205"/>
      <c r="P312" s="205"/>
      <c r="Q312" s="205"/>
      <c r="R312" s="205"/>
      <c r="S312" s="205"/>
      <c r="T312" s="206"/>
      <c r="AT312" s="200" t="s">
        <v>162</v>
      </c>
      <c r="AU312" s="200" t="s">
        <v>86</v>
      </c>
      <c r="AV312" s="13" t="s">
        <v>86</v>
      </c>
      <c r="AW312" s="13" t="s">
        <v>28</v>
      </c>
      <c r="AX312" s="13" t="s">
        <v>73</v>
      </c>
      <c r="AY312" s="200" t="s">
        <v>154</v>
      </c>
    </row>
    <row r="313" spans="1:65" s="13" customFormat="1">
      <c r="B313" s="198"/>
      <c r="D313" s="199" t="s">
        <v>162</v>
      </c>
      <c r="E313" s="200" t="s">
        <v>1</v>
      </c>
      <c r="F313" s="201" t="s">
        <v>528</v>
      </c>
      <c r="H313" s="202">
        <v>1.36</v>
      </c>
      <c r="I313" s="203"/>
      <c r="L313" s="198"/>
      <c r="M313" s="204"/>
      <c r="N313" s="205"/>
      <c r="O313" s="205"/>
      <c r="P313" s="205"/>
      <c r="Q313" s="205"/>
      <c r="R313" s="205"/>
      <c r="S313" s="205"/>
      <c r="T313" s="206"/>
      <c r="AT313" s="200" t="s">
        <v>162</v>
      </c>
      <c r="AU313" s="200" t="s">
        <v>86</v>
      </c>
      <c r="AV313" s="13" t="s">
        <v>86</v>
      </c>
      <c r="AW313" s="13" t="s">
        <v>28</v>
      </c>
      <c r="AX313" s="13" t="s">
        <v>73</v>
      </c>
      <c r="AY313" s="200" t="s">
        <v>154</v>
      </c>
    </row>
    <row r="314" spans="1:65" s="13" customFormat="1">
      <c r="B314" s="198"/>
      <c r="D314" s="199" t="s">
        <v>162</v>
      </c>
      <c r="E314" s="200" t="s">
        <v>1</v>
      </c>
      <c r="F314" s="201" t="s">
        <v>290</v>
      </c>
      <c r="H314" s="202">
        <v>8</v>
      </c>
      <c r="I314" s="203"/>
      <c r="L314" s="198"/>
      <c r="M314" s="204"/>
      <c r="N314" s="205"/>
      <c r="O314" s="205"/>
      <c r="P314" s="205"/>
      <c r="Q314" s="205"/>
      <c r="R314" s="205"/>
      <c r="S314" s="205"/>
      <c r="T314" s="206"/>
      <c r="AT314" s="200" t="s">
        <v>162</v>
      </c>
      <c r="AU314" s="200" t="s">
        <v>86</v>
      </c>
      <c r="AV314" s="13" t="s">
        <v>86</v>
      </c>
      <c r="AW314" s="13" t="s">
        <v>28</v>
      </c>
      <c r="AX314" s="13" t="s">
        <v>73</v>
      </c>
      <c r="AY314" s="200" t="s">
        <v>154</v>
      </c>
    </row>
    <row r="315" spans="1:65" s="13" customFormat="1">
      <c r="B315" s="198"/>
      <c r="D315" s="199" t="s">
        <v>162</v>
      </c>
      <c r="E315" s="200" t="s">
        <v>1</v>
      </c>
      <c r="F315" s="201" t="s">
        <v>343</v>
      </c>
      <c r="H315" s="202">
        <v>7.4</v>
      </c>
      <c r="I315" s="203"/>
      <c r="L315" s="198"/>
      <c r="M315" s="204"/>
      <c r="N315" s="205"/>
      <c r="O315" s="205"/>
      <c r="P315" s="205"/>
      <c r="Q315" s="205"/>
      <c r="R315" s="205"/>
      <c r="S315" s="205"/>
      <c r="T315" s="206"/>
      <c r="AT315" s="200" t="s">
        <v>162</v>
      </c>
      <c r="AU315" s="200" t="s">
        <v>86</v>
      </c>
      <c r="AV315" s="13" t="s">
        <v>86</v>
      </c>
      <c r="AW315" s="13" t="s">
        <v>28</v>
      </c>
      <c r="AX315" s="13" t="s">
        <v>73</v>
      </c>
      <c r="AY315" s="200" t="s">
        <v>154</v>
      </c>
    </row>
    <row r="316" spans="1:65" s="13" customFormat="1">
      <c r="B316" s="198"/>
      <c r="D316" s="199" t="s">
        <v>162</v>
      </c>
      <c r="E316" s="200" t="s">
        <v>1</v>
      </c>
      <c r="F316" s="201" t="s">
        <v>292</v>
      </c>
      <c r="H316" s="202">
        <v>1.425</v>
      </c>
      <c r="I316" s="203"/>
      <c r="L316" s="198"/>
      <c r="M316" s="204"/>
      <c r="N316" s="205"/>
      <c r="O316" s="205"/>
      <c r="P316" s="205"/>
      <c r="Q316" s="205"/>
      <c r="R316" s="205"/>
      <c r="S316" s="205"/>
      <c r="T316" s="206"/>
      <c r="AT316" s="200" t="s">
        <v>162</v>
      </c>
      <c r="AU316" s="200" t="s">
        <v>86</v>
      </c>
      <c r="AV316" s="13" t="s">
        <v>86</v>
      </c>
      <c r="AW316" s="13" t="s">
        <v>28</v>
      </c>
      <c r="AX316" s="13" t="s">
        <v>73</v>
      </c>
      <c r="AY316" s="200" t="s">
        <v>154</v>
      </c>
    </row>
    <row r="317" spans="1:65" s="15" customFormat="1">
      <c r="B317" s="226"/>
      <c r="D317" s="199" t="s">
        <v>162</v>
      </c>
      <c r="E317" s="227" t="s">
        <v>1</v>
      </c>
      <c r="F317" s="228" t="s">
        <v>529</v>
      </c>
      <c r="H317" s="229">
        <v>19.785</v>
      </c>
      <c r="I317" s="230"/>
      <c r="L317" s="226"/>
      <c r="M317" s="231"/>
      <c r="N317" s="232"/>
      <c r="O317" s="232"/>
      <c r="P317" s="232"/>
      <c r="Q317" s="232"/>
      <c r="R317" s="232"/>
      <c r="S317" s="232"/>
      <c r="T317" s="233"/>
      <c r="AT317" s="227" t="s">
        <v>162</v>
      </c>
      <c r="AU317" s="227" t="s">
        <v>86</v>
      </c>
      <c r="AV317" s="15" t="s">
        <v>173</v>
      </c>
      <c r="AW317" s="15" t="s">
        <v>28</v>
      </c>
      <c r="AX317" s="15" t="s">
        <v>73</v>
      </c>
      <c r="AY317" s="227" t="s">
        <v>154</v>
      </c>
    </row>
    <row r="318" spans="1:65" s="13" customFormat="1">
      <c r="B318" s="198"/>
      <c r="D318" s="199" t="s">
        <v>162</v>
      </c>
      <c r="E318" s="200" t="s">
        <v>1</v>
      </c>
      <c r="F318" s="201" t="s">
        <v>530</v>
      </c>
      <c r="H318" s="202">
        <v>0.98899999999999999</v>
      </c>
      <c r="I318" s="203"/>
      <c r="L318" s="198"/>
      <c r="M318" s="204"/>
      <c r="N318" s="205"/>
      <c r="O318" s="205"/>
      <c r="P318" s="205"/>
      <c r="Q318" s="205"/>
      <c r="R318" s="205"/>
      <c r="S318" s="205"/>
      <c r="T318" s="206"/>
      <c r="AT318" s="200" t="s">
        <v>162</v>
      </c>
      <c r="AU318" s="200" t="s">
        <v>86</v>
      </c>
      <c r="AV318" s="13" t="s">
        <v>86</v>
      </c>
      <c r="AW318" s="13" t="s">
        <v>28</v>
      </c>
      <c r="AX318" s="13" t="s">
        <v>73</v>
      </c>
      <c r="AY318" s="200" t="s">
        <v>154</v>
      </c>
    </row>
    <row r="319" spans="1:65" s="14" customFormat="1">
      <c r="B319" s="207"/>
      <c r="D319" s="199" t="s">
        <v>162</v>
      </c>
      <c r="E319" s="208" t="s">
        <v>1</v>
      </c>
      <c r="F319" s="209" t="s">
        <v>169</v>
      </c>
      <c r="H319" s="210">
        <v>20.774000000000001</v>
      </c>
      <c r="I319" s="211"/>
      <c r="L319" s="207"/>
      <c r="M319" s="212"/>
      <c r="N319" s="213"/>
      <c r="O319" s="213"/>
      <c r="P319" s="213"/>
      <c r="Q319" s="213"/>
      <c r="R319" s="213"/>
      <c r="S319" s="213"/>
      <c r="T319" s="214"/>
      <c r="AT319" s="208" t="s">
        <v>162</v>
      </c>
      <c r="AU319" s="208" t="s">
        <v>86</v>
      </c>
      <c r="AV319" s="14" t="s">
        <v>160</v>
      </c>
      <c r="AW319" s="14" t="s">
        <v>28</v>
      </c>
      <c r="AX319" s="14" t="s">
        <v>80</v>
      </c>
      <c r="AY319" s="208" t="s">
        <v>154</v>
      </c>
    </row>
    <row r="320" spans="1:65" s="2" customFormat="1" ht="16.5" customHeight="1">
      <c r="A320" s="33"/>
      <c r="B320" s="153"/>
      <c r="C320" s="185" t="s">
        <v>531</v>
      </c>
      <c r="D320" s="185" t="s">
        <v>156</v>
      </c>
      <c r="E320" s="186" t="s">
        <v>532</v>
      </c>
      <c r="F320" s="187" t="s">
        <v>533</v>
      </c>
      <c r="G320" s="188" t="s">
        <v>210</v>
      </c>
      <c r="H320" s="189">
        <v>61.225000000000001</v>
      </c>
      <c r="I320" s="190"/>
      <c r="J320" s="191">
        <f>ROUND(I320*H320,2)</f>
        <v>0</v>
      </c>
      <c r="K320" s="192"/>
      <c r="L320" s="34"/>
      <c r="M320" s="193" t="s">
        <v>1</v>
      </c>
      <c r="N320" s="194" t="s">
        <v>39</v>
      </c>
      <c r="O320" s="59"/>
      <c r="P320" s="195">
        <f>O320*H320</f>
        <v>0</v>
      </c>
      <c r="Q320" s="195">
        <v>0.10353999999999999</v>
      </c>
      <c r="R320" s="195">
        <f>Q320*H320</f>
        <v>6.3392365000000002</v>
      </c>
      <c r="S320" s="195">
        <v>0</v>
      </c>
      <c r="T320" s="196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7" t="s">
        <v>160</v>
      </c>
      <c r="AT320" s="197" t="s">
        <v>156</v>
      </c>
      <c r="AU320" s="197" t="s">
        <v>86</v>
      </c>
      <c r="AY320" s="17" t="s">
        <v>154</v>
      </c>
      <c r="BE320" s="103">
        <f>IF(N320="základná",J320,0)</f>
        <v>0</v>
      </c>
      <c r="BF320" s="103">
        <f>IF(N320="znížená",J320,0)</f>
        <v>0</v>
      </c>
      <c r="BG320" s="103">
        <f>IF(N320="zákl. prenesená",J320,0)</f>
        <v>0</v>
      </c>
      <c r="BH320" s="103">
        <f>IF(N320="zníž. prenesená",J320,0)</f>
        <v>0</v>
      </c>
      <c r="BI320" s="103">
        <f>IF(N320="nulová",J320,0)</f>
        <v>0</v>
      </c>
      <c r="BJ320" s="17" t="s">
        <v>86</v>
      </c>
      <c r="BK320" s="103">
        <f>ROUND(I320*H320,2)</f>
        <v>0</v>
      </c>
      <c r="BL320" s="17" t="s">
        <v>160</v>
      </c>
      <c r="BM320" s="197" t="s">
        <v>534</v>
      </c>
    </row>
    <row r="321" spans="1:65" s="2" customFormat="1" ht="24" customHeight="1">
      <c r="A321" s="33"/>
      <c r="B321" s="153"/>
      <c r="C321" s="185" t="s">
        <v>535</v>
      </c>
      <c r="D321" s="185" t="s">
        <v>156</v>
      </c>
      <c r="E321" s="186" t="s">
        <v>536</v>
      </c>
      <c r="F321" s="187" t="s">
        <v>537</v>
      </c>
      <c r="G321" s="188" t="s">
        <v>193</v>
      </c>
      <c r="H321" s="189">
        <v>9.7200000000000006</v>
      </c>
      <c r="I321" s="190"/>
      <c r="J321" s="191">
        <f>ROUND(I321*H321,2)</f>
        <v>0</v>
      </c>
      <c r="K321" s="192"/>
      <c r="L321" s="34"/>
      <c r="M321" s="193" t="s">
        <v>1</v>
      </c>
      <c r="N321" s="194" t="s">
        <v>39</v>
      </c>
      <c r="O321" s="59"/>
      <c r="P321" s="195">
        <f>O321*H321</f>
        <v>0</v>
      </c>
      <c r="Q321" s="195">
        <v>0</v>
      </c>
      <c r="R321" s="195">
        <f>Q321*H321</f>
        <v>0</v>
      </c>
      <c r="S321" s="195">
        <v>0</v>
      </c>
      <c r="T321" s="196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7" t="s">
        <v>237</v>
      </c>
      <c r="AT321" s="197" t="s">
        <v>156</v>
      </c>
      <c r="AU321" s="197" t="s">
        <v>86</v>
      </c>
      <c r="AY321" s="17" t="s">
        <v>154</v>
      </c>
      <c r="BE321" s="103">
        <f>IF(N321="základná",J321,0)</f>
        <v>0</v>
      </c>
      <c r="BF321" s="103">
        <f>IF(N321="znížená",J321,0)</f>
        <v>0</v>
      </c>
      <c r="BG321" s="103">
        <f>IF(N321="zákl. prenesená",J321,0)</f>
        <v>0</v>
      </c>
      <c r="BH321" s="103">
        <f>IF(N321="zníž. prenesená",J321,0)</f>
        <v>0</v>
      </c>
      <c r="BI321" s="103">
        <f>IF(N321="nulová",J321,0)</f>
        <v>0</v>
      </c>
      <c r="BJ321" s="17" t="s">
        <v>86</v>
      </c>
      <c r="BK321" s="103">
        <f>ROUND(I321*H321,2)</f>
        <v>0</v>
      </c>
      <c r="BL321" s="17" t="s">
        <v>237</v>
      </c>
      <c r="BM321" s="197" t="s">
        <v>538</v>
      </c>
    </row>
    <row r="322" spans="1:65" s="2" customFormat="1" ht="24" customHeight="1">
      <c r="A322" s="33"/>
      <c r="B322" s="153"/>
      <c r="C322" s="185" t="s">
        <v>539</v>
      </c>
      <c r="D322" s="185" t="s">
        <v>156</v>
      </c>
      <c r="E322" s="186" t="s">
        <v>540</v>
      </c>
      <c r="F322" s="187" t="s">
        <v>541</v>
      </c>
      <c r="G322" s="188" t="s">
        <v>193</v>
      </c>
      <c r="H322" s="189">
        <v>9.7200000000000006</v>
      </c>
      <c r="I322" s="190"/>
      <c r="J322" s="191">
        <f>ROUND(I322*H322,2)</f>
        <v>0</v>
      </c>
      <c r="K322" s="192"/>
      <c r="L322" s="34"/>
      <c r="M322" s="193" t="s">
        <v>1</v>
      </c>
      <c r="N322" s="194" t="s">
        <v>39</v>
      </c>
      <c r="O322" s="59"/>
      <c r="P322" s="195">
        <f>O322*H322</f>
        <v>0</v>
      </c>
      <c r="Q322" s="195">
        <v>0</v>
      </c>
      <c r="R322" s="195">
        <f>Q322*H322</f>
        <v>0</v>
      </c>
      <c r="S322" s="195">
        <v>0</v>
      </c>
      <c r="T322" s="196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7" t="s">
        <v>237</v>
      </c>
      <c r="AT322" s="197" t="s">
        <v>156</v>
      </c>
      <c r="AU322" s="197" t="s">
        <v>86</v>
      </c>
      <c r="AY322" s="17" t="s">
        <v>154</v>
      </c>
      <c r="BE322" s="103">
        <f>IF(N322="základná",J322,0)</f>
        <v>0</v>
      </c>
      <c r="BF322" s="103">
        <f>IF(N322="znížená",J322,0)</f>
        <v>0</v>
      </c>
      <c r="BG322" s="103">
        <f>IF(N322="zákl. prenesená",J322,0)</f>
        <v>0</v>
      </c>
      <c r="BH322" s="103">
        <f>IF(N322="zníž. prenesená",J322,0)</f>
        <v>0</v>
      </c>
      <c r="BI322" s="103">
        <f>IF(N322="nulová",J322,0)</f>
        <v>0</v>
      </c>
      <c r="BJ322" s="17" t="s">
        <v>86</v>
      </c>
      <c r="BK322" s="103">
        <f>ROUND(I322*H322,2)</f>
        <v>0</v>
      </c>
      <c r="BL322" s="17" t="s">
        <v>237</v>
      </c>
      <c r="BM322" s="197" t="s">
        <v>542</v>
      </c>
    </row>
    <row r="323" spans="1:65" s="12" customFormat="1" ht="22.9" customHeight="1">
      <c r="B323" s="172"/>
      <c r="D323" s="173" t="s">
        <v>72</v>
      </c>
      <c r="E323" s="183" t="s">
        <v>543</v>
      </c>
      <c r="F323" s="183" t="s">
        <v>544</v>
      </c>
      <c r="I323" s="175"/>
      <c r="J323" s="184">
        <f>BK323</f>
        <v>0</v>
      </c>
      <c r="L323" s="172"/>
      <c r="M323" s="177"/>
      <c r="N323" s="178"/>
      <c r="O323" s="178"/>
      <c r="P323" s="179">
        <f>SUM(P324:P337)</f>
        <v>0</v>
      </c>
      <c r="Q323" s="178"/>
      <c r="R323" s="179">
        <f>SUM(R324:R337)</f>
        <v>0.69461680000000003</v>
      </c>
      <c r="S323" s="178"/>
      <c r="T323" s="180">
        <f>SUM(T324:T337)</f>
        <v>0</v>
      </c>
      <c r="AR323" s="173" t="s">
        <v>86</v>
      </c>
      <c r="AT323" s="181" t="s">
        <v>72</v>
      </c>
      <c r="AU323" s="181" t="s">
        <v>80</v>
      </c>
      <c r="AY323" s="173" t="s">
        <v>154</v>
      </c>
      <c r="BK323" s="182">
        <f>SUM(BK324:BK337)</f>
        <v>0</v>
      </c>
    </row>
    <row r="324" spans="1:65" s="2" customFormat="1" ht="24" customHeight="1">
      <c r="A324" s="33"/>
      <c r="B324" s="153"/>
      <c r="C324" s="185" t="s">
        <v>545</v>
      </c>
      <c r="D324" s="185" t="s">
        <v>156</v>
      </c>
      <c r="E324" s="186" t="s">
        <v>546</v>
      </c>
      <c r="F324" s="187" t="s">
        <v>547</v>
      </c>
      <c r="G324" s="188" t="s">
        <v>210</v>
      </c>
      <c r="H324" s="189">
        <v>203.6</v>
      </c>
      <c r="I324" s="190"/>
      <c r="J324" s="191">
        <f>ROUND(I324*H324,2)</f>
        <v>0</v>
      </c>
      <c r="K324" s="192"/>
      <c r="L324" s="34"/>
      <c r="M324" s="193" t="s">
        <v>1</v>
      </c>
      <c r="N324" s="194" t="s">
        <v>39</v>
      </c>
      <c r="O324" s="59"/>
      <c r="P324" s="195">
        <f>O324*H324</f>
        <v>0</v>
      </c>
      <c r="Q324" s="195">
        <v>0</v>
      </c>
      <c r="R324" s="195">
        <f>Q324*H324</f>
        <v>0</v>
      </c>
      <c r="S324" s="195">
        <v>0</v>
      </c>
      <c r="T324" s="196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7" t="s">
        <v>237</v>
      </c>
      <c r="AT324" s="197" t="s">
        <v>156</v>
      </c>
      <c r="AU324" s="197" t="s">
        <v>86</v>
      </c>
      <c r="AY324" s="17" t="s">
        <v>154</v>
      </c>
      <c r="BE324" s="103">
        <f>IF(N324="základná",J324,0)</f>
        <v>0</v>
      </c>
      <c r="BF324" s="103">
        <f>IF(N324="znížená",J324,0)</f>
        <v>0</v>
      </c>
      <c r="BG324" s="103">
        <f>IF(N324="zákl. prenesená",J324,0)</f>
        <v>0</v>
      </c>
      <c r="BH324" s="103">
        <f>IF(N324="zníž. prenesená",J324,0)</f>
        <v>0</v>
      </c>
      <c r="BI324" s="103">
        <f>IF(N324="nulová",J324,0)</f>
        <v>0</v>
      </c>
      <c r="BJ324" s="17" t="s">
        <v>86</v>
      </c>
      <c r="BK324" s="103">
        <f>ROUND(I324*H324,2)</f>
        <v>0</v>
      </c>
      <c r="BL324" s="17" t="s">
        <v>237</v>
      </c>
      <c r="BM324" s="197" t="s">
        <v>548</v>
      </c>
    </row>
    <row r="325" spans="1:65" s="2" customFormat="1" ht="24" customHeight="1">
      <c r="A325" s="33"/>
      <c r="B325" s="153"/>
      <c r="C325" s="185" t="s">
        <v>549</v>
      </c>
      <c r="D325" s="185" t="s">
        <v>156</v>
      </c>
      <c r="E325" s="186" t="s">
        <v>550</v>
      </c>
      <c r="F325" s="187" t="s">
        <v>551</v>
      </c>
      <c r="G325" s="188" t="s">
        <v>210</v>
      </c>
      <c r="H325" s="189">
        <v>203.6</v>
      </c>
      <c r="I325" s="190"/>
      <c r="J325" s="191">
        <f>ROUND(I325*H325,2)</f>
        <v>0</v>
      </c>
      <c r="K325" s="192"/>
      <c r="L325" s="34"/>
      <c r="M325" s="193" t="s">
        <v>1</v>
      </c>
      <c r="N325" s="194" t="s">
        <v>39</v>
      </c>
      <c r="O325" s="59"/>
      <c r="P325" s="195">
        <f>O325*H325</f>
        <v>0</v>
      </c>
      <c r="Q325" s="195">
        <v>1.6000000000000001E-4</v>
      </c>
      <c r="R325" s="195">
        <f>Q325*H325</f>
        <v>3.2576000000000001E-2</v>
      </c>
      <c r="S325" s="195">
        <v>0</v>
      </c>
      <c r="T325" s="196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97" t="s">
        <v>237</v>
      </c>
      <c r="AT325" s="197" t="s">
        <v>156</v>
      </c>
      <c r="AU325" s="197" t="s">
        <v>86</v>
      </c>
      <c r="AY325" s="17" t="s">
        <v>154</v>
      </c>
      <c r="BE325" s="103">
        <f>IF(N325="základná",J325,0)</f>
        <v>0</v>
      </c>
      <c r="BF325" s="103">
        <f>IF(N325="znížená",J325,0)</f>
        <v>0</v>
      </c>
      <c r="BG325" s="103">
        <f>IF(N325="zákl. prenesená",J325,0)</f>
        <v>0</v>
      </c>
      <c r="BH325" s="103">
        <f>IF(N325="zníž. prenesená",J325,0)</f>
        <v>0</v>
      </c>
      <c r="BI325" s="103">
        <f>IF(N325="nulová",J325,0)</f>
        <v>0</v>
      </c>
      <c r="BJ325" s="17" t="s">
        <v>86</v>
      </c>
      <c r="BK325" s="103">
        <f>ROUND(I325*H325,2)</f>
        <v>0</v>
      </c>
      <c r="BL325" s="17" t="s">
        <v>237</v>
      </c>
      <c r="BM325" s="197" t="s">
        <v>552</v>
      </c>
    </row>
    <row r="326" spans="1:65" s="2" customFormat="1" ht="24" customHeight="1">
      <c r="A326" s="33"/>
      <c r="B326" s="153"/>
      <c r="C326" s="185" t="s">
        <v>553</v>
      </c>
      <c r="D326" s="185" t="s">
        <v>156</v>
      </c>
      <c r="E326" s="186" t="s">
        <v>554</v>
      </c>
      <c r="F326" s="187" t="s">
        <v>555</v>
      </c>
      <c r="G326" s="188" t="s">
        <v>210</v>
      </c>
      <c r="H326" s="189">
        <v>203.6</v>
      </c>
      <c r="I326" s="190"/>
      <c r="J326" s="191">
        <f>ROUND(I326*H326,2)</f>
        <v>0</v>
      </c>
      <c r="K326" s="192"/>
      <c r="L326" s="34"/>
      <c r="M326" s="193" t="s">
        <v>1</v>
      </c>
      <c r="N326" s="194" t="s">
        <v>39</v>
      </c>
      <c r="O326" s="59"/>
      <c r="P326" s="195">
        <f>O326*H326</f>
        <v>0</v>
      </c>
      <c r="Q326" s="195">
        <v>2.4000000000000001E-4</v>
      </c>
      <c r="R326" s="195">
        <f>Q326*H326</f>
        <v>4.8863999999999998E-2</v>
      </c>
      <c r="S326" s="195">
        <v>0</v>
      </c>
      <c r="T326" s="196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7" t="s">
        <v>237</v>
      </c>
      <c r="AT326" s="197" t="s">
        <v>156</v>
      </c>
      <c r="AU326" s="197" t="s">
        <v>86</v>
      </c>
      <c r="AY326" s="17" t="s">
        <v>154</v>
      </c>
      <c r="BE326" s="103">
        <f>IF(N326="základná",J326,0)</f>
        <v>0</v>
      </c>
      <c r="BF326" s="103">
        <f>IF(N326="znížená",J326,0)</f>
        <v>0</v>
      </c>
      <c r="BG326" s="103">
        <f>IF(N326="zákl. prenesená",J326,0)</f>
        <v>0</v>
      </c>
      <c r="BH326" s="103">
        <f>IF(N326="zníž. prenesená",J326,0)</f>
        <v>0</v>
      </c>
      <c r="BI326" s="103">
        <f>IF(N326="nulová",J326,0)</f>
        <v>0</v>
      </c>
      <c r="BJ326" s="17" t="s">
        <v>86</v>
      </c>
      <c r="BK326" s="103">
        <f>ROUND(I326*H326,2)</f>
        <v>0</v>
      </c>
      <c r="BL326" s="17" t="s">
        <v>237</v>
      </c>
      <c r="BM326" s="197" t="s">
        <v>556</v>
      </c>
    </row>
    <row r="327" spans="1:65" s="2" customFormat="1" ht="24" customHeight="1">
      <c r="A327" s="33"/>
      <c r="B327" s="153"/>
      <c r="C327" s="185" t="s">
        <v>557</v>
      </c>
      <c r="D327" s="185" t="s">
        <v>156</v>
      </c>
      <c r="E327" s="186" t="s">
        <v>558</v>
      </c>
      <c r="F327" s="187" t="s">
        <v>559</v>
      </c>
      <c r="G327" s="188" t="s">
        <v>210</v>
      </c>
      <c r="H327" s="189">
        <v>1101</v>
      </c>
      <c r="I327" s="190"/>
      <c r="J327" s="191">
        <f>ROUND(I327*H327,2)</f>
        <v>0</v>
      </c>
      <c r="K327" s="192"/>
      <c r="L327" s="34"/>
      <c r="M327" s="193" t="s">
        <v>1</v>
      </c>
      <c r="N327" s="194" t="s">
        <v>39</v>
      </c>
      <c r="O327" s="59"/>
      <c r="P327" s="195">
        <f>O327*H327</f>
        <v>0</v>
      </c>
      <c r="Q327" s="195">
        <v>1E-4</v>
      </c>
      <c r="R327" s="195">
        <f>Q327*H327</f>
        <v>0.1101</v>
      </c>
      <c r="S327" s="195">
        <v>0</v>
      </c>
      <c r="T327" s="196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7" t="s">
        <v>237</v>
      </c>
      <c r="AT327" s="197" t="s">
        <v>156</v>
      </c>
      <c r="AU327" s="197" t="s">
        <v>86</v>
      </c>
      <c r="AY327" s="17" t="s">
        <v>154</v>
      </c>
      <c r="BE327" s="103">
        <f>IF(N327="základná",J327,0)</f>
        <v>0</v>
      </c>
      <c r="BF327" s="103">
        <f>IF(N327="znížená",J327,0)</f>
        <v>0</v>
      </c>
      <c r="BG327" s="103">
        <f>IF(N327="zákl. prenesená",J327,0)</f>
        <v>0</v>
      </c>
      <c r="BH327" s="103">
        <f>IF(N327="zníž. prenesená",J327,0)</f>
        <v>0</v>
      </c>
      <c r="BI327" s="103">
        <f>IF(N327="nulová",J327,0)</f>
        <v>0</v>
      </c>
      <c r="BJ327" s="17" t="s">
        <v>86</v>
      </c>
      <c r="BK327" s="103">
        <f>ROUND(I327*H327,2)</f>
        <v>0</v>
      </c>
      <c r="BL327" s="17" t="s">
        <v>237</v>
      </c>
      <c r="BM327" s="197" t="s">
        <v>560</v>
      </c>
    </row>
    <row r="328" spans="1:65" s="13" customFormat="1">
      <c r="B328" s="198"/>
      <c r="D328" s="199" t="s">
        <v>162</v>
      </c>
      <c r="E328" s="200" t="s">
        <v>1</v>
      </c>
      <c r="F328" s="201" t="s">
        <v>561</v>
      </c>
      <c r="H328" s="202">
        <v>1101</v>
      </c>
      <c r="I328" s="203"/>
      <c r="L328" s="198"/>
      <c r="M328" s="204"/>
      <c r="N328" s="205"/>
      <c r="O328" s="205"/>
      <c r="P328" s="205"/>
      <c r="Q328" s="205"/>
      <c r="R328" s="205"/>
      <c r="S328" s="205"/>
      <c r="T328" s="206"/>
      <c r="AT328" s="200" t="s">
        <v>162</v>
      </c>
      <c r="AU328" s="200" t="s">
        <v>86</v>
      </c>
      <c r="AV328" s="13" t="s">
        <v>86</v>
      </c>
      <c r="AW328" s="13" t="s">
        <v>28</v>
      </c>
      <c r="AX328" s="13" t="s">
        <v>80</v>
      </c>
      <c r="AY328" s="200" t="s">
        <v>154</v>
      </c>
    </row>
    <row r="329" spans="1:65" s="2" customFormat="1" ht="24" customHeight="1">
      <c r="A329" s="33"/>
      <c r="B329" s="153"/>
      <c r="C329" s="185" t="s">
        <v>562</v>
      </c>
      <c r="D329" s="185" t="s">
        <v>156</v>
      </c>
      <c r="E329" s="186" t="s">
        <v>563</v>
      </c>
      <c r="F329" s="187" t="s">
        <v>564</v>
      </c>
      <c r="G329" s="188" t="s">
        <v>210</v>
      </c>
      <c r="H329" s="189">
        <v>713</v>
      </c>
      <c r="I329" s="190"/>
      <c r="J329" s="191">
        <f>ROUND(I329*H329,2)</f>
        <v>0</v>
      </c>
      <c r="K329" s="192"/>
      <c r="L329" s="34"/>
      <c r="M329" s="193" t="s">
        <v>1</v>
      </c>
      <c r="N329" s="194" t="s">
        <v>39</v>
      </c>
      <c r="O329" s="59"/>
      <c r="P329" s="195">
        <f>O329*H329</f>
        <v>0</v>
      </c>
      <c r="Q329" s="195">
        <v>4.4000000000000002E-4</v>
      </c>
      <c r="R329" s="195">
        <f>Q329*H329</f>
        <v>0.31372</v>
      </c>
      <c r="S329" s="195">
        <v>0</v>
      </c>
      <c r="T329" s="196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97" t="s">
        <v>237</v>
      </c>
      <c r="AT329" s="197" t="s">
        <v>156</v>
      </c>
      <c r="AU329" s="197" t="s">
        <v>86</v>
      </c>
      <c r="AY329" s="17" t="s">
        <v>154</v>
      </c>
      <c r="BE329" s="103">
        <f>IF(N329="základná",J329,0)</f>
        <v>0</v>
      </c>
      <c r="BF329" s="103">
        <f>IF(N329="znížená",J329,0)</f>
        <v>0</v>
      </c>
      <c r="BG329" s="103">
        <f>IF(N329="zákl. prenesená",J329,0)</f>
        <v>0</v>
      </c>
      <c r="BH329" s="103">
        <f>IF(N329="zníž. prenesená",J329,0)</f>
        <v>0</v>
      </c>
      <c r="BI329" s="103">
        <f>IF(N329="nulová",J329,0)</f>
        <v>0</v>
      </c>
      <c r="BJ329" s="17" t="s">
        <v>86</v>
      </c>
      <c r="BK329" s="103">
        <f>ROUND(I329*H329,2)</f>
        <v>0</v>
      </c>
      <c r="BL329" s="17" t="s">
        <v>237</v>
      </c>
      <c r="BM329" s="197" t="s">
        <v>565</v>
      </c>
    </row>
    <row r="330" spans="1:65" s="13" customFormat="1">
      <c r="B330" s="198"/>
      <c r="D330" s="199" t="s">
        <v>162</v>
      </c>
      <c r="E330" s="200" t="s">
        <v>1</v>
      </c>
      <c r="F330" s="201" t="s">
        <v>566</v>
      </c>
      <c r="H330" s="202">
        <v>713</v>
      </c>
      <c r="I330" s="203"/>
      <c r="L330" s="198"/>
      <c r="M330" s="204"/>
      <c r="N330" s="205"/>
      <c r="O330" s="205"/>
      <c r="P330" s="205"/>
      <c r="Q330" s="205"/>
      <c r="R330" s="205"/>
      <c r="S330" s="205"/>
      <c r="T330" s="206"/>
      <c r="AT330" s="200" t="s">
        <v>162</v>
      </c>
      <c r="AU330" s="200" t="s">
        <v>86</v>
      </c>
      <c r="AV330" s="13" t="s">
        <v>86</v>
      </c>
      <c r="AW330" s="13" t="s">
        <v>28</v>
      </c>
      <c r="AX330" s="13" t="s">
        <v>80</v>
      </c>
      <c r="AY330" s="200" t="s">
        <v>154</v>
      </c>
    </row>
    <row r="331" spans="1:65" s="2" customFormat="1" ht="24" customHeight="1">
      <c r="A331" s="33"/>
      <c r="B331" s="153"/>
      <c r="C331" s="185" t="s">
        <v>567</v>
      </c>
      <c r="D331" s="185" t="s">
        <v>156</v>
      </c>
      <c r="E331" s="186" t="s">
        <v>568</v>
      </c>
      <c r="F331" s="187" t="s">
        <v>569</v>
      </c>
      <c r="G331" s="188" t="s">
        <v>210</v>
      </c>
      <c r="H331" s="189">
        <v>388</v>
      </c>
      <c r="I331" s="190"/>
      <c r="J331" s="191">
        <f>ROUND(I331*H331,2)</f>
        <v>0</v>
      </c>
      <c r="K331" s="192"/>
      <c r="L331" s="34"/>
      <c r="M331" s="193" t="s">
        <v>1</v>
      </c>
      <c r="N331" s="194" t="s">
        <v>39</v>
      </c>
      <c r="O331" s="59"/>
      <c r="P331" s="195">
        <f>O331*H331</f>
        <v>0</v>
      </c>
      <c r="Q331" s="195">
        <v>4.4000000000000002E-4</v>
      </c>
      <c r="R331" s="195">
        <f>Q331*H331</f>
        <v>0.17072000000000001</v>
      </c>
      <c r="S331" s="195">
        <v>0</v>
      </c>
      <c r="T331" s="196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7" t="s">
        <v>237</v>
      </c>
      <c r="AT331" s="197" t="s">
        <v>156</v>
      </c>
      <c r="AU331" s="197" t="s">
        <v>86</v>
      </c>
      <c r="AY331" s="17" t="s">
        <v>154</v>
      </c>
      <c r="BE331" s="103">
        <f>IF(N331="základná",J331,0)</f>
        <v>0</v>
      </c>
      <c r="BF331" s="103">
        <f>IF(N331="znížená",J331,0)</f>
        <v>0</v>
      </c>
      <c r="BG331" s="103">
        <f>IF(N331="zákl. prenesená",J331,0)</f>
        <v>0</v>
      </c>
      <c r="BH331" s="103">
        <f>IF(N331="zníž. prenesená",J331,0)</f>
        <v>0</v>
      </c>
      <c r="BI331" s="103">
        <f>IF(N331="nulová",J331,0)</f>
        <v>0</v>
      </c>
      <c r="BJ331" s="17" t="s">
        <v>86</v>
      </c>
      <c r="BK331" s="103">
        <f>ROUND(I331*H331,2)</f>
        <v>0</v>
      </c>
      <c r="BL331" s="17" t="s">
        <v>237</v>
      </c>
      <c r="BM331" s="197" t="s">
        <v>570</v>
      </c>
    </row>
    <row r="332" spans="1:65" s="13" customFormat="1">
      <c r="B332" s="198"/>
      <c r="D332" s="199" t="s">
        <v>162</v>
      </c>
      <c r="E332" s="200" t="s">
        <v>1</v>
      </c>
      <c r="F332" s="201" t="s">
        <v>571</v>
      </c>
      <c r="H332" s="202">
        <v>388</v>
      </c>
      <c r="I332" s="203"/>
      <c r="L332" s="198"/>
      <c r="M332" s="204"/>
      <c r="N332" s="205"/>
      <c r="O332" s="205"/>
      <c r="P332" s="205"/>
      <c r="Q332" s="205"/>
      <c r="R332" s="205"/>
      <c r="S332" s="205"/>
      <c r="T332" s="206"/>
      <c r="AT332" s="200" t="s">
        <v>162</v>
      </c>
      <c r="AU332" s="200" t="s">
        <v>86</v>
      </c>
      <c r="AV332" s="13" t="s">
        <v>86</v>
      </c>
      <c r="AW332" s="13" t="s">
        <v>28</v>
      </c>
      <c r="AX332" s="13" t="s">
        <v>80</v>
      </c>
      <c r="AY332" s="200" t="s">
        <v>154</v>
      </c>
    </row>
    <row r="333" spans="1:65" s="2" customFormat="1" ht="24" customHeight="1">
      <c r="A333" s="33"/>
      <c r="B333" s="153"/>
      <c r="C333" s="185" t="s">
        <v>572</v>
      </c>
      <c r="D333" s="185" t="s">
        <v>156</v>
      </c>
      <c r="E333" s="186" t="s">
        <v>573</v>
      </c>
      <c r="F333" s="187" t="s">
        <v>574</v>
      </c>
      <c r="G333" s="188" t="s">
        <v>210</v>
      </c>
      <c r="H333" s="189">
        <v>203.6</v>
      </c>
      <c r="I333" s="190"/>
      <c r="J333" s="191">
        <f>ROUND(I333*H333,2)</f>
        <v>0</v>
      </c>
      <c r="K333" s="192"/>
      <c r="L333" s="34"/>
      <c r="M333" s="193" t="s">
        <v>1</v>
      </c>
      <c r="N333" s="194" t="s">
        <v>39</v>
      </c>
      <c r="O333" s="59"/>
      <c r="P333" s="195">
        <f>O333*H333</f>
        <v>0</v>
      </c>
      <c r="Q333" s="195">
        <v>0</v>
      </c>
      <c r="R333" s="195">
        <f>Q333*H333</f>
        <v>0</v>
      </c>
      <c r="S333" s="195">
        <v>0</v>
      </c>
      <c r="T333" s="196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97" t="s">
        <v>237</v>
      </c>
      <c r="AT333" s="197" t="s">
        <v>156</v>
      </c>
      <c r="AU333" s="197" t="s">
        <v>86</v>
      </c>
      <c r="AY333" s="17" t="s">
        <v>154</v>
      </c>
      <c r="BE333" s="103">
        <f>IF(N333="základná",J333,0)</f>
        <v>0</v>
      </c>
      <c r="BF333" s="103">
        <f>IF(N333="znížená",J333,0)</f>
        <v>0</v>
      </c>
      <c r="BG333" s="103">
        <f>IF(N333="zákl. prenesená",J333,0)</f>
        <v>0</v>
      </c>
      <c r="BH333" s="103">
        <f>IF(N333="zníž. prenesená",J333,0)</f>
        <v>0</v>
      </c>
      <c r="BI333" s="103">
        <f>IF(N333="nulová",J333,0)</f>
        <v>0</v>
      </c>
      <c r="BJ333" s="17" t="s">
        <v>86</v>
      </c>
      <c r="BK333" s="103">
        <f>ROUND(I333*H333,2)</f>
        <v>0</v>
      </c>
      <c r="BL333" s="17" t="s">
        <v>237</v>
      </c>
      <c r="BM333" s="197" t="s">
        <v>575</v>
      </c>
    </row>
    <row r="334" spans="1:65" s="2" customFormat="1" ht="24" customHeight="1">
      <c r="A334" s="33"/>
      <c r="B334" s="153"/>
      <c r="C334" s="185" t="s">
        <v>576</v>
      </c>
      <c r="D334" s="185" t="s">
        <v>156</v>
      </c>
      <c r="E334" s="186" t="s">
        <v>577</v>
      </c>
      <c r="F334" s="187" t="s">
        <v>578</v>
      </c>
      <c r="G334" s="188" t="s">
        <v>210</v>
      </c>
      <c r="H334" s="189">
        <v>40.768000000000001</v>
      </c>
      <c r="I334" s="190"/>
      <c r="J334" s="191">
        <f>ROUND(I334*H334,2)</f>
        <v>0</v>
      </c>
      <c r="K334" s="192"/>
      <c r="L334" s="34"/>
      <c r="M334" s="193" t="s">
        <v>1</v>
      </c>
      <c r="N334" s="194" t="s">
        <v>39</v>
      </c>
      <c r="O334" s="59"/>
      <c r="P334" s="195">
        <f>O334*H334</f>
        <v>0</v>
      </c>
      <c r="Q334" s="195">
        <v>0</v>
      </c>
      <c r="R334" s="195">
        <f>Q334*H334</f>
        <v>0</v>
      </c>
      <c r="S334" s="195">
        <v>0</v>
      </c>
      <c r="T334" s="196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7" t="s">
        <v>237</v>
      </c>
      <c r="AT334" s="197" t="s">
        <v>156</v>
      </c>
      <c r="AU334" s="197" t="s">
        <v>86</v>
      </c>
      <c r="AY334" s="17" t="s">
        <v>154</v>
      </c>
      <c r="BE334" s="103">
        <f>IF(N334="základná",J334,0)</f>
        <v>0</v>
      </c>
      <c r="BF334" s="103">
        <f>IF(N334="znížená",J334,0)</f>
        <v>0</v>
      </c>
      <c r="BG334" s="103">
        <f>IF(N334="zákl. prenesená",J334,0)</f>
        <v>0</v>
      </c>
      <c r="BH334" s="103">
        <f>IF(N334="zníž. prenesená",J334,0)</f>
        <v>0</v>
      </c>
      <c r="BI334" s="103">
        <f>IF(N334="nulová",J334,0)</f>
        <v>0</v>
      </c>
      <c r="BJ334" s="17" t="s">
        <v>86</v>
      </c>
      <c r="BK334" s="103">
        <f>ROUND(I334*H334,2)</f>
        <v>0</v>
      </c>
      <c r="BL334" s="17" t="s">
        <v>237</v>
      </c>
      <c r="BM334" s="197" t="s">
        <v>579</v>
      </c>
    </row>
    <row r="335" spans="1:65" s="13" customFormat="1">
      <c r="B335" s="198"/>
      <c r="D335" s="199" t="s">
        <v>162</v>
      </c>
      <c r="E335" s="200" t="s">
        <v>1</v>
      </c>
      <c r="F335" s="201" t="s">
        <v>580</v>
      </c>
      <c r="H335" s="202">
        <v>40.768000000000001</v>
      </c>
      <c r="I335" s="203"/>
      <c r="L335" s="198"/>
      <c r="M335" s="204"/>
      <c r="N335" s="205"/>
      <c r="O335" s="205"/>
      <c r="P335" s="205"/>
      <c r="Q335" s="205"/>
      <c r="R335" s="205"/>
      <c r="S335" s="205"/>
      <c r="T335" s="206"/>
      <c r="AT335" s="200" t="s">
        <v>162</v>
      </c>
      <c r="AU335" s="200" t="s">
        <v>86</v>
      </c>
      <c r="AV335" s="13" t="s">
        <v>86</v>
      </c>
      <c r="AW335" s="13" t="s">
        <v>28</v>
      </c>
      <c r="AX335" s="13" t="s">
        <v>80</v>
      </c>
      <c r="AY335" s="200" t="s">
        <v>154</v>
      </c>
    </row>
    <row r="336" spans="1:65" s="2" customFormat="1" ht="24" customHeight="1">
      <c r="A336" s="33"/>
      <c r="B336" s="153"/>
      <c r="C336" s="185" t="s">
        <v>581</v>
      </c>
      <c r="D336" s="185" t="s">
        <v>156</v>
      </c>
      <c r="E336" s="186" t="s">
        <v>582</v>
      </c>
      <c r="F336" s="187" t="s">
        <v>583</v>
      </c>
      <c r="G336" s="188" t="s">
        <v>210</v>
      </c>
      <c r="H336" s="189">
        <v>58.24</v>
      </c>
      <c r="I336" s="190"/>
      <c r="J336" s="191">
        <f>ROUND(I336*H336,2)</f>
        <v>0</v>
      </c>
      <c r="K336" s="192"/>
      <c r="L336" s="34"/>
      <c r="M336" s="193" t="s">
        <v>1</v>
      </c>
      <c r="N336" s="194" t="s">
        <v>39</v>
      </c>
      <c r="O336" s="59"/>
      <c r="P336" s="195">
        <f>O336*H336</f>
        <v>0</v>
      </c>
      <c r="Q336" s="195">
        <v>3.2000000000000003E-4</v>
      </c>
      <c r="R336" s="195">
        <f>Q336*H336</f>
        <v>1.8636800000000002E-2</v>
      </c>
      <c r="S336" s="195">
        <v>0</v>
      </c>
      <c r="T336" s="196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7" t="s">
        <v>237</v>
      </c>
      <c r="AT336" s="197" t="s">
        <v>156</v>
      </c>
      <c r="AU336" s="197" t="s">
        <v>86</v>
      </c>
      <c r="AY336" s="17" t="s">
        <v>154</v>
      </c>
      <c r="BE336" s="103">
        <f>IF(N336="základná",J336,0)</f>
        <v>0</v>
      </c>
      <c r="BF336" s="103">
        <f>IF(N336="znížená",J336,0)</f>
        <v>0</v>
      </c>
      <c r="BG336" s="103">
        <f>IF(N336="zákl. prenesená",J336,0)</f>
        <v>0</v>
      </c>
      <c r="BH336" s="103">
        <f>IF(N336="zníž. prenesená",J336,0)</f>
        <v>0</v>
      </c>
      <c r="BI336" s="103">
        <f>IF(N336="nulová",J336,0)</f>
        <v>0</v>
      </c>
      <c r="BJ336" s="17" t="s">
        <v>86</v>
      </c>
      <c r="BK336" s="103">
        <f>ROUND(I336*H336,2)</f>
        <v>0</v>
      </c>
      <c r="BL336" s="17" t="s">
        <v>237</v>
      </c>
      <c r="BM336" s="197" t="s">
        <v>584</v>
      </c>
    </row>
    <row r="337" spans="1:65" s="13" customFormat="1">
      <c r="B337" s="198"/>
      <c r="D337" s="199" t="s">
        <v>162</v>
      </c>
      <c r="E337" s="200" t="s">
        <v>1</v>
      </c>
      <c r="F337" s="201" t="s">
        <v>585</v>
      </c>
      <c r="H337" s="202">
        <v>58.24</v>
      </c>
      <c r="I337" s="203"/>
      <c r="L337" s="198"/>
      <c r="M337" s="204"/>
      <c r="N337" s="205"/>
      <c r="O337" s="205"/>
      <c r="P337" s="205"/>
      <c r="Q337" s="205"/>
      <c r="R337" s="205"/>
      <c r="S337" s="205"/>
      <c r="T337" s="206"/>
      <c r="AT337" s="200" t="s">
        <v>162</v>
      </c>
      <c r="AU337" s="200" t="s">
        <v>86</v>
      </c>
      <c r="AV337" s="13" t="s">
        <v>86</v>
      </c>
      <c r="AW337" s="13" t="s">
        <v>28</v>
      </c>
      <c r="AX337" s="13" t="s">
        <v>80</v>
      </c>
      <c r="AY337" s="200" t="s">
        <v>154</v>
      </c>
    </row>
    <row r="338" spans="1:65" s="12" customFormat="1" ht="22.9" customHeight="1">
      <c r="B338" s="172"/>
      <c r="D338" s="173" t="s">
        <v>72</v>
      </c>
      <c r="E338" s="183" t="s">
        <v>303</v>
      </c>
      <c r="F338" s="183" t="s">
        <v>586</v>
      </c>
      <c r="I338" s="175"/>
      <c r="J338" s="184">
        <f>BK338</f>
        <v>0</v>
      </c>
      <c r="L338" s="172"/>
      <c r="M338" s="177"/>
      <c r="N338" s="178"/>
      <c r="O338" s="178"/>
      <c r="P338" s="179">
        <v>0</v>
      </c>
      <c r="Q338" s="178"/>
      <c r="R338" s="179">
        <v>0</v>
      </c>
      <c r="S338" s="178"/>
      <c r="T338" s="180">
        <v>0</v>
      </c>
      <c r="AR338" s="173" t="s">
        <v>80</v>
      </c>
      <c r="AT338" s="181" t="s">
        <v>72</v>
      </c>
      <c r="AU338" s="181" t="s">
        <v>80</v>
      </c>
      <c r="AY338" s="173" t="s">
        <v>154</v>
      </c>
      <c r="BK338" s="182">
        <v>0</v>
      </c>
    </row>
    <row r="339" spans="1:65" s="12" customFormat="1" ht="22.9" customHeight="1">
      <c r="B339" s="172"/>
      <c r="D339" s="173" t="s">
        <v>72</v>
      </c>
      <c r="E339" s="183" t="s">
        <v>587</v>
      </c>
      <c r="F339" s="183" t="s">
        <v>588</v>
      </c>
      <c r="I339" s="175"/>
      <c r="J339" s="184">
        <f>BK339</f>
        <v>0</v>
      </c>
      <c r="L339" s="172"/>
      <c r="M339" s="177"/>
      <c r="N339" s="178"/>
      <c r="O339" s="178"/>
      <c r="P339" s="179">
        <f>P340</f>
        <v>0</v>
      </c>
      <c r="Q339" s="178"/>
      <c r="R339" s="179">
        <f>R340</f>
        <v>0</v>
      </c>
      <c r="S339" s="178"/>
      <c r="T339" s="180">
        <f>T340</f>
        <v>0</v>
      </c>
      <c r="AR339" s="173" t="s">
        <v>80</v>
      </c>
      <c r="AT339" s="181" t="s">
        <v>72</v>
      </c>
      <c r="AU339" s="181" t="s">
        <v>80</v>
      </c>
      <c r="AY339" s="173" t="s">
        <v>154</v>
      </c>
      <c r="BK339" s="182">
        <f>BK340</f>
        <v>0</v>
      </c>
    </row>
    <row r="340" spans="1:65" s="2" customFormat="1" ht="24" customHeight="1">
      <c r="A340" s="33"/>
      <c r="B340" s="153"/>
      <c r="C340" s="185" t="s">
        <v>589</v>
      </c>
      <c r="D340" s="185" t="s">
        <v>156</v>
      </c>
      <c r="E340" s="186" t="s">
        <v>590</v>
      </c>
      <c r="F340" s="187" t="s">
        <v>591</v>
      </c>
      <c r="G340" s="188" t="s">
        <v>471</v>
      </c>
      <c r="H340" s="189">
        <v>1</v>
      </c>
      <c r="I340" s="190"/>
      <c r="J340" s="191">
        <f>ROUND(I340*H340,2)</f>
        <v>0</v>
      </c>
      <c r="K340" s="192"/>
      <c r="L340" s="34"/>
      <c r="M340" s="234" t="s">
        <v>1</v>
      </c>
      <c r="N340" s="235" t="s">
        <v>39</v>
      </c>
      <c r="O340" s="236"/>
      <c r="P340" s="237">
        <f>O340*H340</f>
        <v>0</v>
      </c>
      <c r="Q340" s="237">
        <v>0</v>
      </c>
      <c r="R340" s="237">
        <f>Q340*H340</f>
        <v>0</v>
      </c>
      <c r="S340" s="237">
        <v>0</v>
      </c>
      <c r="T340" s="238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7" t="s">
        <v>160</v>
      </c>
      <c r="AT340" s="197" t="s">
        <v>156</v>
      </c>
      <c r="AU340" s="197" t="s">
        <v>86</v>
      </c>
      <c r="AY340" s="17" t="s">
        <v>154</v>
      </c>
      <c r="BE340" s="103">
        <f>IF(N340="základná",J340,0)</f>
        <v>0</v>
      </c>
      <c r="BF340" s="103">
        <f>IF(N340="znížená",J340,0)</f>
        <v>0</v>
      </c>
      <c r="BG340" s="103">
        <f>IF(N340="zákl. prenesená",J340,0)</f>
        <v>0</v>
      </c>
      <c r="BH340" s="103">
        <f>IF(N340="zníž. prenesená",J340,0)</f>
        <v>0</v>
      </c>
      <c r="BI340" s="103">
        <f>IF(N340="nulová",J340,0)</f>
        <v>0</v>
      </c>
      <c r="BJ340" s="17" t="s">
        <v>86</v>
      </c>
      <c r="BK340" s="103">
        <f>ROUND(I340*H340,2)</f>
        <v>0</v>
      </c>
      <c r="BL340" s="17" t="s">
        <v>160</v>
      </c>
      <c r="BM340" s="197" t="s">
        <v>592</v>
      </c>
    </row>
    <row r="341" spans="1:65" s="2" customFormat="1" ht="6.95" customHeight="1">
      <c r="A341" s="33"/>
      <c r="B341" s="48"/>
      <c r="C341" s="49"/>
      <c r="D341" s="49"/>
      <c r="E341" s="49"/>
      <c r="F341" s="49"/>
      <c r="G341" s="49"/>
      <c r="H341" s="49"/>
      <c r="I341" s="135"/>
      <c r="J341" s="49"/>
      <c r="K341" s="49"/>
      <c r="L341" s="34"/>
      <c r="M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</row>
  </sheetData>
  <autoFilter ref="C143:K340"/>
  <mergeCells count="19">
    <mergeCell ref="E29:H29"/>
    <mergeCell ref="E17:H17"/>
    <mergeCell ref="E26:H26"/>
    <mergeCell ref="L2:V2"/>
    <mergeCell ref="E7:H7"/>
    <mergeCell ref="E9:H9"/>
    <mergeCell ref="E11:H11"/>
    <mergeCell ref="E20:H20"/>
    <mergeCell ref="E136:H136"/>
    <mergeCell ref="E85:H85"/>
    <mergeCell ref="E87:H87"/>
    <mergeCell ref="E89:H89"/>
    <mergeCell ref="D116:F116"/>
    <mergeCell ref="D117:F117"/>
    <mergeCell ref="D118:F118"/>
    <mergeCell ref="D119:F119"/>
    <mergeCell ref="D120:F120"/>
    <mergeCell ref="E132:H132"/>
    <mergeCell ref="E134:H13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4"/>
  <sheetViews>
    <sheetView showGridLines="0" topLeftCell="A126" workbookViewId="0">
      <selection activeCell="I135" sqref="I13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 t="s">
        <v>5</v>
      </c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7" t="s">
        <v>90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10"/>
      <c r="J3" s="19"/>
      <c r="K3" s="19"/>
      <c r="L3" s="20"/>
      <c r="AT3" s="17" t="s">
        <v>73</v>
      </c>
    </row>
    <row r="4" spans="1:46" s="1" customFormat="1" ht="24.95" customHeight="1">
      <c r="B4" s="20"/>
      <c r="D4" s="21" t="s">
        <v>106</v>
      </c>
      <c r="I4" s="109"/>
      <c r="L4" s="20"/>
      <c r="M4" s="111" t="s">
        <v>9</v>
      </c>
      <c r="AT4" s="17" t="s">
        <v>3</v>
      </c>
    </row>
    <row r="5" spans="1:46" s="1" customFormat="1" ht="6.95" customHeight="1">
      <c r="B5" s="20"/>
      <c r="I5" s="109"/>
      <c r="L5" s="20"/>
    </row>
    <row r="6" spans="1:46" s="1" customFormat="1" ht="12" customHeight="1">
      <c r="B6" s="20"/>
      <c r="D6" s="27" t="s">
        <v>15</v>
      </c>
      <c r="I6" s="109"/>
      <c r="L6" s="20"/>
    </row>
    <row r="7" spans="1:46" s="1" customFormat="1" ht="16.5" customHeight="1">
      <c r="B7" s="20"/>
      <c r="E7" s="300" t="str">
        <f>'Rekapitulácia stavby'!K6</f>
        <v>Archeologický komplex Dolná brána - múzeum</v>
      </c>
      <c r="F7" s="301"/>
      <c r="G7" s="301"/>
      <c r="H7" s="301"/>
      <c r="I7" s="109"/>
      <c r="L7" s="20"/>
    </row>
    <row r="8" spans="1:46" s="1" customFormat="1" ht="12" customHeight="1">
      <c r="B8" s="20"/>
      <c r="D8" s="27" t="s">
        <v>107</v>
      </c>
      <c r="I8" s="109"/>
      <c r="L8" s="20"/>
    </row>
    <row r="9" spans="1:46" s="2" customFormat="1" ht="16.5" customHeight="1">
      <c r="A9" s="33"/>
      <c r="B9" s="34"/>
      <c r="C9" s="33"/>
      <c r="D9" s="33"/>
      <c r="E9" s="300" t="s">
        <v>108</v>
      </c>
      <c r="F9" s="299"/>
      <c r="G9" s="299"/>
      <c r="H9" s="299"/>
      <c r="I9" s="11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7" t="s">
        <v>109</v>
      </c>
      <c r="E10" s="33"/>
      <c r="F10" s="33"/>
      <c r="G10" s="33"/>
      <c r="H10" s="33"/>
      <c r="I10" s="11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4" t="s">
        <v>593</v>
      </c>
      <c r="F11" s="299"/>
      <c r="G11" s="299"/>
      <c r="H11" s="299"/>
      <c r="I11" s="11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11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7" t="s">
        <v>17</v>
      </c>
      <c r="E13" s="33"/>
      <c r="F13" s="25" t="s">
        <v>1</v>
      </c>
      <c r="G13" s="33"/>
      <c r="H13" s="33"/>
      <c r="I13" s="113" t="s">
        <v>18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19</v>
      </c>
      <c r="E14" s="240"/>
      <c r="F14" s="241" t="s">
        <v>20</v>
      </c>
      <c r="G14" s="240"/>
      <c r="H14" s="240"/>
      <c r="I14" s="242" t="s">
        <v>21</v>
      </c>
      <c r="J14" s="246" t="str">
        <f>IF('Rekapitulácia stavby'!AN8="","",'Rekapitulácia stavby'!AN8)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240"/>
      <c r="F15" s="240"/>
      <c r="G15" s="240"/>
      <c r="H15" s="240"/>
      <c r="I15" s="243"/>
      <c r="J15" s="240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7" t="s">
        <v>22</v>
      </c>
      <c r="E16" s="240"/>
      <c r="F16" s="240"/>
      <c r="G16" s="240"/>
      <c r="H16" s="240"/>
      <c r="I16" s="242" t="s">
        <v>23</v>
      </c>
      <c r="J16" s="241" t="str">
        <f>IF('Rekapitulácia stavby'!AN10="","",'Rekapitulácia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41" t="str">
        <f>IF('Rekapitulácia stavby'!E11="","",'Rekapitulácia stavby'!E11)</f>
        <v>Mesto Košice, Tr. SNP 48/A, 040 11 Košice</v>
      </c>
      <c r="F17" s="240"/>
      <c r="G17" s="240"/>
      <c r="H17" s="240"/>
      <c r="I17" s="242" t="s">
        <v>24</v>
      </c>
      <c r="J17" s="241" t="str">
        <f>IF('Rekapitulácia stavby'!AN11="","",'Rekapitulácia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240"/>
      <c r="F18" s="240"/>
      <c r="G18" s="240"/>
      <c r="H18" s="240"/>
      <c r="I18" s="243"/>
      <c r="J18" s="240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7" t="s">
        <v>25</v>
      </c>
      <c r="E19" s="240"/>
      <c r="F19" s="240"/>
      <c r="G19" s="240"/>
      <c r="H19" s="240"/>
      <c r="I19" s="242" t="s">
        <v>23</v>
      </c>
      <c r="J19" s="244" t="str">
        <f>IF('Rekapitulácia stavby'!AN13="","",'Rekapitulácia stavby'!AN13)</f>
        <v/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303" t="str">
        <f>IF('Rekapitulácia stavby'!E14="","",'Rekapitulácia stavby'!E14)</f>
        <v/>
      </c>
      <c r="F20" s="303"/>
      <c r="G20" s="303"/>
      <c r="H20" s="303"/>
      <c r="I20" s="242" t="s">
        <v>24</v>
      </c>
      <c r="J20" s="244" t="str">
        <f>IF('Rekapitulácia stavby'!AN14="","",'Rekapitulácia stavby'!AN14)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11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7" t="s">
        <v>26</v>
      </c>
      <c r="E22" s="33"/>
      <c r="F22" s="33"/>
      <c r="G22" s="33"/>
      <c r="H22" s="33"/>
      <c r="I22" s="113" t="s">
        <v>23</v>
      </c>
      <c r="J22" s="25" t="str">
        <f>IF('Rekapitulácia stavby'!AN16="","",'Rekapitulácia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5" t="str">
        <f>IF('Rekapitulácia stavby'!E17="","",'Rekapitulácia stavby'!E17)</f>
        <v>Ing.arch. Jana Lamiová, Ing.arch. Alexander Lami</v>
      </c>
      <c r="F23" s="33"/>
      <c r="G23" s="33"/>
      <c r="H23" s="33"/>
      <c r="I23" s="113" t="s">
        <v>24</v>
      </c>
      <c r="J23" s="25" t="str">
        <f>IF('Rekapitulácia stavby'!AN17="","",'Rekapitulácia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11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7" t="s">
        <v>29</v>
      </c>
      <c r="E25" s="33"/>
      <c r="F25" s="33"/>
      <c r="G25" s="33"/>
      <c r="H25" s="33"/>
      <c r="I25" s="113" t="s">
        <v>23</v>
      </c>
      <c r="J25" s="25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8" t="str">
        <f>IF('Rekapitulácia stavby'!E20="","",'Rekapitulácia stavby'!E20)</f>
        <v/>
      </c>
      <c r="F26" s="268"/>
      <c r="G26" s="268"/>
      <c r="H26" s="268"/>
      <c r="I26" s="113" t="s">
        <v>24</v>
      </c>
      <c r="J26" s="25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11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7" t="s">
        <v>30</v>
      </c>
      <c r="E28" s="33"/>
      <c r="F28" s="33"/>
      <c r="G28" s="33"/>
      <c r="H28" s="33"/>
      <c r="I28" s="11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72" t="s">
        <v>1</v>
      </c>
      <c r="F29" s="272"/>
      <c r="G29" s="272"/>
      <c r="H29" s="272"/>
      <c r="I29" s="116"/>
      <c r="J29" s="114"/>
      <c r="K29" s="114"/>
      <c r="L29" s="117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11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25" t="s">
        <v>111</v>
      </c>
      <c r="E32" s="33"/>
      <c r="F32" s="33"/>
      <c r="G32" s="33"/>
      <c r="H32" s="33"/>
      <c r="I32" s="112"/>
      <c r="J32" s="32">
        <f>J98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31" t="s">
        <v>100</v>
      </c>
      <c r="E33" s="33"/>
      <c r="F33" s="33"/>
      <c r="G33" s="33"/>
      <c r="H33" s="33"/>
      <c r="I33" s="112"/>
      <c r="J33" s="32">
        <f>J103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25.35" customHeight="1">
      <c r="A34" s="33"/>
      <c r="B34" s="34"/>
      <c r="C34" s="33"/>
      <c r="D34" s="119" t="s">
        <v>33</v>
      </c>
      <c r="E34" s="33"/>
      <c r="F34" s="33"/>
      <c r="G34" s="33"/>
      <c r="H34" s="33"/>
      <c r="I34" s="112"/>
      <c r="J34" s="72">
        <f>ROUND(J32 + J33,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6.95" customHeight="1">
      <c r="A35" s="33"/>
      <c r="B35" s="34"/>
      <c r="C35" s="33"/>
      <c r="D35" s="67"/>
      <c r="E35" s="67"/>
      <c r="F35" s="67"/>
      <c r="G35" s="67"/>
      <c r="H35" s="67"/>
      <c r="I35" s="118"/>
      <c r="J35" s="67"/>
      <c r="K35" s="67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33"/>
      <c r="F36" s="37" t="s">
        <v>35</v>
      </c>
      <c r="G36" s="33"/>
      <c r="H36" s="33"/>
      <c r="I36" s="120" t="s">
        <v>34</v>
      </c>
      <c r="J36" s="37" t="s">
        <v>36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customHeight="1">
      <c r="A37" s="33"/>
      <c r="B37" s="34"/>
      <c r="C37" s="33"/>
      <c r="D37" s="121" t="s">
        <v>37</v>
      </c>
      <c r="E37" s="27" t="s">
        <v>38</v>
      </c>
      <c r="F37" s="122">
        <f>ROUND((SUM(BE103:BE110) + SUM(BE132:BE143)),  2)</f>
        <v>0</v>
      </c>
      <c r="G37" s="33"/>
      <c r="H37" s="33"/>
      <c r="I37" s="123">
        <v>0.2</v>
      </c>
      <c r="J37" s="122">
        <f>ROUND(((SUM(BE103:BE110) + SUM(BE132:BE143))*I37),  2)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4"/>
      <c r="C38" s="33"/>
      <c r="D38" s="33"/>
      <c r="E38" s="27" t="s">
        <v>39</v>
      </c>
      <c r="F38" s="122">
        <f>ROUND((SUM(BF103:BF110) + SUM(BF132:BF143)),  2)</f>
        <v>0</v>
      </c>
      <c r="G38" s="33"/>
      <c r="H38" s="33"/>
      <c r="I38" s="123">
        <v>0.2</v>
      </c>
      <c r="J38" s="122">
        <f>ROUND(((SUM(BF103:BF110) + SUM(BF132:BF143))*I38),  2)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7" t="s">
        <v>40</v>
      </c>
      <c r="F39" s="122">
        <f>ROUND((SUM(BG103:BG110) + SUM(BG132:BG143)),  2)</f>
        <v>0</v>
      </c>
      <c r="G39" s="33"/>
      <c r="H39" s="33"/>
      <c r="I39" s="123">
        <v>0.2</v>
      </c>
      <c r="J39" s="12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27" t="s">
        <v>41</v>
      </c>
      <c r="F40" s="122">
        <f>ROUND((SUM(BH103:BH110) + SUM(BH132:BH143)),  2)</f>
        <v>0</v>
      </c>
      <c r="G40" s="33"/>
      <c r="H40" s="33"/>
      <c r="I40" s="123">
        <v>0.2</v>
      </c>
      <c r="J40" s="122">
        <f>0</f>
        <v>0</v>
      </c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14.45" hidden="1" customHeight="1">
      <c r="A41" s="33"/>
      <c r="B41" s="34"/>
      <c r="C41" s="33"/>
      <c r="D41" s="33"/>
      <c r="E41" s="27" t="s">
        <v>42</v>
      </c>
      <c r="F41" s="122">
        <f>ROUND((SUM(BI103:BI110) + SUM(BI132:BI143)),  2)</f>
        <v>0</v>
      </c>
      <c r="G41" s="33"/>
      <c r="H41" s="33"/>
      <c r="I41" s="123">
        <v>0</v>
      </c>
      <c r="J41" s="122">
        <f>0</f>
        <v>0</v>
      </c>
      <c r="K41" s="3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6.95" customHeight="1">
      <c r="A42" s="33"/>
      <c r="B42" s="34"/>
      <c r="C42" s="33"/>
      <c r="D42" s="33"/>
      <c r="E42" s="33"/>
      <c r="F42" s="33"/>
      <c r="G42" s="33"/>
      <c r="H42" s="33"/>
      <c r="I42" s="11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5.35" customHeight="1">
      <c r="A43" s="33"/>
      <c r="B43" s="34"/>
      <c r="C43" s="107"/>
      <c r="D43" s="124" t="s">
        <v>43</v>
      </c>
      <c r="E43" s="61"/>
      <c r="F43" s="61"/>
      <c r="G43" s="125" t="s">
        <v>44</v>
      </c>
      <c r="H43" s="126" t="s">
        <v>45</v>
      </c>
      <c r="I43" s="127"/>
      <c r="J43" s="128">
        <f>SUM(J34:J41)</f>
        <v>0</v>
      </c>
      <c r="K43" s="129"/>
      <c r="L43" s="4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14.45" customHeight="1">
      <c r="A44" s="33"/>
      <c r="B44" s="34"/>
      <c r="C44" s="33"/>
      <c r="D44" s="33"/>
      <c r="E44" s="33"/>
      <c r="F44" s="33"/>
      <c r="G44" s="33"/>
      <c r="H44" s="33"/>
      <c r="I44" s="112"/>
      <c r="J44" s="33"/>
      <c r="K44" s="33"/>
      <c r="L44" s="4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1" customFormat="1" ht="14.45" customHeight="1">
      <c r="B45" s="20"/>
      <c r="I45" s="109"/>
      <c r="L45" s="20"/>
    </row>
    <row r="46" spans="1:31" s="1" customFormat="1" ht="14.45" customHeight="1">
      <c r="B46" s="20"/>
      <c r="I46" s="109"/>
      <c r="L46" s="20"/>
    </row>
    <row r="47" spans="1:31" s="1" customFormat="1" ht="14.45" customHeight="1">
      <c r="B47" s="20"/>
      <c r="I47" s="109"/>
      <c r="L47" s="20"/>
    </row>
    <row r="48" spans="1:31" s="1" customFormat="1" ht="14.45" customHeight="1">
      <c r="B48" s="20"/>
      <c r="I48" s="109"/>
      <c r="L48" s="20"/>
    </row>
    <row r="49" spans="1:31" s="1" customFormat="1" ht="14.45" customHeight="1">
      <c r="B49" s="20"/>
      <c r="I49" s="109"/>
      <c r="L49" s="20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130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48</v>
      </c>
      <c r="E61" s="36"/>
      <c r="F61" s="131" t="s">
        <v>49</v>
      </c>
      <c r="G61" s="46" t="s">
        <v>48</v>
      </c>
      <c r="H61" s="36"/>
      <c r="I61" s="132"/>
      <c r="J61" s="133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134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48</v>
      </c>
      <c r="E76" s="36"/>
      <c r="F76" s="131" t="s">
        <v>49</v>
      </c>
      <c r="G76" s="46" t="s">
        <v>48</v>
      </c>
      <c r="H76" s="36"/>
      <c r="I76" s="132"/>
      <c r="J76" s="133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35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36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1" t="s">
        <v>112</v>
      </c>
      <c r="D82" s="33"/>
      <c r="E82" s="33"/>
      <c r="F82" s="33"/>
      <c r="G82" s="33"/>
      <c r="H82" s="33"/>
      <c r="I82" s="11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1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7" t="s">
        <v>15</v>
      </c>
      <c r="D84" s="33"/>
      <c r="E84" s="33"/>
      <c r="F84" s="33"/>
      <c r="G84" s="33"/>
      <c r="H84" s="33"/>
      <c r="I84" s="11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0" t="str">
        <f>E7</f>
        <v>Archeologický komplex Dolná brána - múzeum</v>
      </c>
      <c r="F85" s="301"/>
      <c r="G85" s="301"/>
      <c r="H85" s="301"/>
      <c r="I85" s="11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7" t="s">
        <v>107</v>
      </c>
      <c r="I86" s="109"/>
      <c r="L86" s="20"/>
    </row>
    <row r="87" spans="1:31" s="2" customFormat="1" ht="16.5" customHeight="1">
      <c r="A87" s="33"/>
      <c r="B87" s="34"/>
      <c r="C87" s="33"/>
      <c r="D87" s="33"/>
      <c r="E87" s="300" t="s">
        <v>108</v>
      </c>
      <c r="F87" s="299"/>
      <c r="G87" s="299"/>
      <c r="H87" s="299"/>
      <c r="I87" s="11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109</v>
      </c>
      <c r="D88" s="33"/>
      <c r="E88" s="33"/>
      <c r="F88" s="33"/>
      <c r="G88" s="33"/>
      <c r="H88" s="33"/>
      <c r="I88" s="11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4" t="str">
        <f>E11</f>
        <v>SO 01.1 - Sanácia historického muriva</v>
      </c>
      <c r="F89" s="299"/>
      <c r="G89" s="299"/>
      <c r="H89" s="299"/>
      <c r="I89" s="11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1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7" t="s">
        <v>19</v>
      </c>
      <c r="D91" s="33"/>
      <c r="E91" s="33"/>
      <c r="F91" s="25" t="str">
        <f>F14</f>
        <v xml:space="preserve"> </v>
      </c>
      <c r="G91" s="33"/>
      <c r="H91" s="33"/>
      <c r="I91" s="113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1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3.15" customHeight="1">
      <c r="A93" s="33"/>
      <c r="B93" s="34"/>
      <c r="C93" s="27" t="s">
        <v>22</v>
      </c>
      <c r="D93" s="33"/>
      <c r="E93" s="33"/>
      <c r="F93" s="25" t="str">
        <f>E17</f>
        <v>Mesto Košice, Tr. SNP 48/A, 040 11 Košice</v>
      </c>
      <c r="G93" s="33"/>
      <c r="H93" s="33"/>
      <c r="I93" s="113" t="s">
        <v>26</v>
      </c>
      <c r="J93" s="29" t="str">
        <f>E23</f>
        <v>Ing.arch. Jana Lamiová, Ing.arch. Alexander Lami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7.95" customHeight="1">
      <c r="A94" s="33"/>
      <c r="B94" s="34"/>
      <c r="C94" s="27" t="s">
        <v>25</v>
      </c>
      <c r="D94" s="33"/>
      <c r="E94" s="33"/>
      <c r="F94" s="25" t="str">
        <f>IF(E20="","",E20)</f>
        <v/>
      </c>
      <c r="G94" s="33"/>
      <c r="H94" s="33"/>
      <c r="I94" s="113" t="s">
        <v>29</v>
      </c>
      <c r="J94" s="29" t="str">
        <f>E26</f>
        <v/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1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37" t="s">
        <v>113</v>
      </c>
      <c r="D96" s="107"/>
      <c r="E96" s="107"/>
      <c r="F96" s="107"/>
      <c r="G96" s="107"/>
      <c r="H96" s="107"/>
      <c r="I96" s="138"/>
      <c r="J96" s="139" t="s">
        <v>114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1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22.9" customHeight="1">
      <c r="A98" s="33"/>
      <c r="B98" s="34"/>
      <c r="C98" s="140" t="s">
        <v>115</v>
      </c>
      <c r="D98" s="33"/>
      <c r="E98" s="33"/>
      <c r="F98" s="33"/>
      <c r="G98" s="33"/>
      <c r="H98" s="33"/>
      <c r="I98" s="112"/>
      <c r="J98" s="72">
        <f>J132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116</v>
      </c>
    </row>
    <row r="99" spans="1:65" s="9" customFormat="1" ht="24.95" customHeight="1">
      <c r="B99" s="141"/>
      <c r="D99" s="142" t="s">
        <v>117</v>
      </c>
      <c r="E99" s="143"/>
      <c r="F99" s="143"/>
      <c r="G99" s="143"/>
      <c r="H99" s="143"/>
      <c r="I99" s="144"/>
      <c r="J99" s="145">
        <f>J133</f>
        <v>0</v>
      </c>
      <c r="L99" s="141"/>
    </row>
    <row r="100" spans="1:65" s="10" customFormat="1" ht="19.899999999999999" customHeight="1">
      <c r="B100" s="146"/>
      <c r="D100" s="147" t="s">
        <v>594</v>
      </c>
      <c r="E100" s="148"/>
      <c r="F100" s="148"/>
      <c r="G100" s="148"/>
      <c r="H100" s="148"/>
      <c r="I100" s="149"/>
      <c r="J100" s="150">
        <f>J134</f>
        <v>0</v>
      </c>
      <c r="L100" s="146"/>
    </row>
    <row r="101" spans="1:65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112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65" s="2" customFormat="1" ht="6.95" customHeight="1">
      <c r="A102" s="33"/>
      <c r="B102" s="34"/>
      <c r="C102" s="33"/>
      <c r="D102" s="33"/>
      <c r="E102" s="33"/>
      <c r="F102" s="33"/>
      <c r="G102" s="33"/>
      <c r="H102" s="33"/>
      <c r="I102" s="112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65" s="2" customFormat="1" ht="29.25" customHeight="1">
      <c r="A103" s="33"/>
      <c r="B103" s="34"/>
      <c r="C103" s="140" t="s">
        <v>131</v>
      </c>
      <c r="D103" s="33"/>
      <c r="E103" s="33"/>
      <c r="F103" s="33"/>
      <c r="G103" s="33"/>
      <c r="H103" s="33"/>
      <c r="I103" s="112"/>
      <c r="J103" s="151">
        <f>ROUND(J104 + J105 + J106 + J107 + J108 + J109,2)</f>
        <v>0</v>
      </c>
      <c r="K103" s="33"/>
      <c r="L103" s="43"/>
      <c r="N103" s="152" t="s">
        <v>37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65" s="2" customFormat="1" ht="18" customHeight="1">
      <c r="A104" s="33"/>
      <c r="B104" s="153"/>
      <c r="C104" s="112"/>
      <c r="D104" s="302" t="s">
        <v>132</v>
      </c>
      <c r="E104" s="302"/>
      <c r="F104" s="302"/>
      <c r="G104" s="112"/>
      <c r="H104" s="112"/>
      <c r="I104" s="112"/>
      <c r="J104" s="100">
        <v>0</v>
      </c>
      <c r="K104" s="112"/>
      <c r="L104" s="155"/>
      <c r="M104" s="156"/>
      <c r="N104" s="157" t="s">
        <v>39</v>
      </c>
      <c r="O104" s="156"/>
      <c r="P104" s="156"/>
      <c r="Q104" s="156"/>
      <c r="R104" s="156"/>
      <c r="S104" s="112"/>
      <c r="T104" s="112"/>
      <c r="U104" s="112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12"/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8" t="s">
        <v>133</v>
      </c>
      <c r="AZ104" s="156"/>
      <c r="BA104" s="156"/>
      <c r="BB104" s="156"/>
      <c r="BC104" s="156"/>
      <c r="BD104" s="156"/>
      <c r="BE104" s="159">
        <f t="shared" ref="BE104:BE109" si="0">IF(N104="základná",J104,0)</f>
        <v>0</v>
      </c>
      <c r="BF104" s="159">
        <f t="shared" ref="BF104:BF109" si="1">IF(N104="znížená",J104,0)</f>
        <v>0</v>
      </c>
      <c r="BG104" s="159">
        <f t="shared" ref="BG104:BG109" si="2">IF(N104="zákl. prenesená",J104,0)</f>
        <v>0</v>
      </c>
      <c r="BH104" s="159">
        <f t="shared" ref="BH104:BH109" si="3">IF(N104="zníž. prenesená",J104,0)</f>
        <v>0</v>
      </c>
      <c r="BI104" s="159">
        <f t="shared" ref="BI104:BI109" si="4">IF(N104="nulová",J104,0)</f>
        <v>0</v>
      </c>
      <c r="BJ104" s="158" t="s">
        <v>86</v>
      </c>
      <c r="BK104" s="156"/>
      <c r="BL104" s="156"/>
      <c r="BM104" s="156"/>
    </row>
    <row r="105" spans="1:65" s="2" customFormat="1" ht="18" customHeight="1">
      <c r="A105" s="33"/>
      <c r="B105" s="153"/>
      <c r="C105" s="112"/>
      <c r="D105" s="302" t="s">
        <v>134</v>
      </c>
      <c r="E105" s="302"/>
      <c r="F105" s="302"/>
      <c r="G105" s="112"/>
      <c r="H105" s="112"/>
      <c r="I105" s="112"/>
      <c r="J105" s="100">
        <v>0</v>
      </c>
      <c r="K105" s="112"/>
      <c r="L105" s="155"/>
      <c r="M105" s="156"/>
      <c r="N105" s="157" t="s">
        <v>39</v>
      </c>
      <c r="O105" s="156"/>
      <c r="P105" s="156"/>
      <c r="Q105" s="156"/>
      <c r="R105" s="156"/>
      <c r="S105" s="112"/>
      <c r="T105" s="112"/>
      <c r="U105" s="112"/>
      <c r="V105" s="112"/>
      <c r="W105" s="112"/>
      <c r="X105" s="112"/>
      <c r="Y105" s="112"/>
      <c r="Z105" s="112"/>
      <c r="AA105" s="112"/>
      <c r="AB105" s="112"/>
      <c r="AC105" s="112"/>
      <c r="AD105" s="112"/>
      <c r="AE105" s="112"/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8" t="s">
        <v>133</v>
      </c>
      <c r="AZ105" s="156"/>
      <c r="BA105" s="156"/>
      <c r="BB105" s="156"/>
      <c r="BC105" s="156"/>
      <c r="BD105" s="156"/>
      <c r="BE105" s="159">
        <f t="shared" si="0"/>
        <v>0</v>
      </c>
      <c r="BF105" s="159">
        <f t="shared" si="1"/>
        <v>0</v>
      </c>
      <c r="BG105" s="159">
        <f t="shared" si="2"/>
        <v>0</v>
      </c>
      <c r="BH105" s="159">
        <f t="shared" si="3"/>
        <v>0</v>
      </c>
      <c r="BI105" s="159">
        <f t="shared" si="4"/>
        <v>0</v>
      </c>
      <c r="BJ105" s="158" t="s">
        <v>86</v>
      </c>
      <c r="BK105" s="156"/>
      <c r="BL105" s="156"/>
      <c r="BM105" s="156"/>
    </row>
    <row r="106" spans="1:65" s="2" customFormat="1" ht="18" customHeight="1">
      <c r="A106" s="33"/>
      <c r="B106" s="153"/>
      <c r="C106" s="112"/>
      <c r="D106" s="302" t="s">
        <v>135</v>
      </c>
      <c r="E106" s="302"/>
      <c r="F106" s="302"/>
      <c r="G106" s="112"/>
      <c r="H106" s="112"/>
      <c r="I106" s="112"/>
      <c r="J106" s="100">
        <v>0</v>
      </c>
      <c r="K106" s="112"/>
      <c r="L106" s="155"/>
      <c r="M106" s="156"/>
      <c r="N106" s="157" t="s">
        <v>39</v>
      </c>
      <c r="O106" s="156"/>
      <c r="P106" s="156"/>
      <c r="Q106" s="156"/>
      <c r="R106" s="156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  <c r="AC106" s="112"/>
      <c r="AD106" s="112"/>
      <c r="AE106" s="112"/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8" t="s">
        <v>133</v>
      </c>
      <c r="AZ106" s="156"/>
      <c r="BA106" s="156"/>
      <c r="BB106" s="156"/>
      <c r="BC106" s="156"/>
      <c r="BD106" s="156"/>
      <c r="BE106" s="159">
        <f t="shared" si="0"/>
        <v>0</v>
      </c>
      <c r="BF106" s="159">
        <f t="shared" si="1"/>
        <v>0</v>
      </c>
      <c r="BG106" s="159">
        <f t="shared" si="2"/>
        <v>0</v>
      </c>
      <c r="BH106" s="159">
        <f t="shared" si="3"/>
        <v>0</v>
      </c>
      <c r="BI106" s="159">
        <f t="shared" si="4"/>
        <v>0</v>
      </c>
      <c r="BJ106" s="158" t="s">
        <v>86</v>
      </c>
      <c r="BK106" s="156"/>
      <c r="BL106" s="156"/>
      <c r="BM106" s="156"/>
    </row>
    <row r="107" spans="1:65" s="2" customFormat="1" ht="18" customHeight="1">
      <c r="A107" s="33"/>
      <c r="B107" s="153"/>
      <c r="C107" s="112"/>
      <c r="D107" s="302" t="s">
        <v>136</v>
      </c>
      <c r="E107" s="302"/>
      <c r="F107" s="302"/>
      <c r="G107" s="112"/>
      <c r="H107" s="112"/>
      <c r="I107" s="112"/>
      <c r="J107" s="100">
        <v>0</v>
      </c>
      <c r="K107" s="112"/>
      <c r="L107" s="155"/>
      <c r="M107" s="156"/>
      <c r="N107" s="157" t="s">
        <v>39</v>
      </c>
      <c r="O107" s="156"/>
      <c r="P107" s="156"/>
      <c r="Q107" s="156"/>
      <c r="R107" s="156"/>
      <c r="S107" s="112"/>
      <c r="T107" s="112"/>
      <c r="U107" s="112"/>
      <c r="V107" s="112"/>
      <c r="W107" s="112"/>
      <c r="X107" s="112"/>
      <c r="Y107" s="112"/>
      <c r="Z107" s="112"/>
      <c r="AA107" s="112"/>
      <c r="AB107" s="112"/>
      <c r="AC107" s="112"/>
      <c r="AD107" s="112"/>
      <c r="AE107" s="112"/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8" t="s">
        <v>133</v>
      </c>
      <c r="AZ107" s="156"/>
      <c r="BA107" s="156"/>
      <c r="BB107" s="156"/>
      <c r="BC107" s="156"/>
      <c r="BD107" s="156"/>
      <c r="BE107" s="159">
        <f t="shared" si="0"/>
        <v>0</v>
      </c>
      <c r="BF107" s="159">
        <f t="shared" si="1"/>
        <v>0</v>
      </c>
      <c r="BG107" s="159">
        <f t="shared" si="2"/>
        <v>0</v>
      </c>
      <c r="BH107" s="159">
        <f t="shared" si="3"/>
        <v>0</v>
      </c>
      <c r="BI107" s="159">
        <f t="shared" si="4"/>
        <v>0</v>
      </c>
      <c r="BJ107" s="158" t="s">
        <v>86</v>
      </c>
      <c r="BK107" s="156"/>
      <c r="BL107" s="156"/>
      <c r="BM107" s="156"/>
    </row>
    <row r="108" spans="1:65" s="2" customFormat="1" ht="18" customHeight="1">
      <c r="A108" s="33"/>
      <c r="B108" s="153"/>
      <c r="C108" s="112"/>
      <c r="D108" s="302" t="s">
        <v>137</v>
      </c>
      <c r="E108" s="302"/>
      <c r="F108" s="302"/>
      <c r="G108" s="112"/>
      <c r="H108" s="112"/>
      <c r="I108" s="112"/>
      <c r="J108" s="100">
        <v>0</v>
      </c>
      <c r="K108" s="112"/>
      <c r="L108" s="155"/>
      <c r="M108" s="156"/>
      <c r="N108" s="157" t="s">
        <v>39</v>
      </c>
      <c r="O108" s="156"/>
      <c r="P108" s="156"/>
      <c r="Q108" s="156"/>
      <c r="R108" s="156"/>
      <c r="S108" s="112"/>
      <c r="T108" s="112"/>
      <c r="U108" s="112"/>
      <c r="V108" s="112"/>
      <c r="W108" s="112"/>
      <c r="X108" s="112"/>
      <c r="Y108" s="112"/>
      <c r="Z108" s="112"/>
      <c r="AA108" s="112"/>
      <c r="AB108" s="112"/>
      <c r="AC108" s="112"/>
      <c r="AD108" s="112"/>
      <c r="AE108" s="112"/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8" t="s">
        <v>133</v>
      </c>
      <c r="AZ108" s="156"/>
      <c r="BA108" s="156"/>
      <c r="BB108" s="156"/>
      <c r="BC108" s="156"/>
      <c r="BD108" s="156"/>
      <c r="BE108" s="159">
        <f t="shared" si="0"/>
        <v>0</v>
      </c>
      <c r="BF108" s="159">
        <f t="shared" si="1"/>
        <v>0</v>
      </c>
      <c r="BG108" s="159">
        <f t="shared" si="2"/>
        <v>0</v>
      </c>
      <c r="BH108" s="159">
        <f t="shared" si="3"/>
        <v>0</v>
      </c>
      <c r="BI108" s="159">
        <f t="shared" si="4"/>
        <v>0</v>
      </c>
      <c r="BJ108" s="158" t="s">
        <v>86</v>
      </c>
      <c r="BK108" s="156"/>
      <c r="BL108" s="156"/>
      <c r="BM108" s="156"/>
    </row>
    <row r="109" spans="1:65" s="2" customFormat="1" ht="18" customHeight="1">
      <c r="A109" s="33"/>
      <c r="B109" s="153"/>
      <c r="C109" s="112"/>
      <c r="D109" s="154" t="s">
        <v>138</v>
      </c>
      <c r="E109" s="112"/>
      <c r="F109" s="112"/>
      <c r="G109" s="112"/>
      <c r="H109" s="112"/>
      <c r="I109" s="112"/>
      <c r="J109" s="100">
        <f>ROUND(J32*T109,2)</f>
        <v>0</v>
      </c>
      <c r="K109" s="112"/>
      <c r="L109" s="155"/>
      <c r="M109" s="156"/>
      <c r="N109" s="157" t="s">
        <v>39</v>
      </c>
      <c r="O109" s="156"/>
      <c r="P109" s="156"/>
      <c r="Q109" s="156"/>
      <c r="R109" s="156"/>
      <c r="S109" s="112"/>
      <c r="T109" s="112"/>
      <c r="U109" s="112"/>
      <c r="V109" s="112"/>
      <c r="W109" s="112"/>
      <c r="X109" s="112"/>
      <c r="Y109" s="112"/>
      <c r="Z109" s="112"/>
      <c r="AA109" s="112"/>
      <c r="AB109" s="112"/>
      <c r="AC109" s="112"/>
      <c r="AD109" s="112"/>
      <c r="AE109" s="112"/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8" t="s">
        <v>139</v>
      </c>
      <c r="AZ109" s="156"/>
      <c r="BA109" s="156"/>
      <c r="BB109" s="156"/>
      <c r="BC109" s="156"/>
      <c r="BD109" s="156"/>
      <c r="BE109" s="159">
        <f t="shared" si="0"/>
        <v>0</v>
      </c>
      <c r="BF109" s="159">
        <f t="shared" si="1"/>
        <v>0</v>
      </c>
      <c r="BG109" s="159">
        <f t="shared" si="2"/>
        <v>0</v>
      </c>
      <c r="BH109" s="159">
        <f t="shared" si="3"/>
        <v>0</v>
      </c>
      <c r="BI109" s="159">
        <f t="shared" si="4"/>
        <v>0</v>
      </c>
      <c r="BJ109" s="158" t="s">
        <v>86</v>
      </c>
      <c r="BK109" s="156"/>
      <c r="BL109" s="156"/>
      <c r="BM109" s="156"/>
    </row>
    <row r="110" spans="1:65" s="2" customFormat="1">
      <c r="A110" s="33"/>
      <c r="B110" s="34"/>
      <c r="C110" s="33"/>
      <c r="D110" s="33"/>
      <c r="E110" s="33"/>
      <c r="F110" s="33"/>
      <c r="G110" s="33"/>
      <c r="H110" s="33"/>
      <c r="I110" s="11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65" s="2" customFormat="1" ht="29.25" customHeight="1">
      <c r="A111" s="33"/>
      <c r="B111" s="34"/>
      <c r="C111" s="106" t="s">
        <v>105</v>
      </c>
      <c r="D111" s="107"/>
      <c r="E111" s="107"/>
      <c r="F111" s="107"/>
      <c r="G111" s="107"/>
      <c r="H111" s="107"/>
      <c r="I111" s="138"/>
      <c r="J111" s="108">
        <f>ROUND(J98+J103,2)</f>
        <v>0</v>
      </c>
      <c r="K111" s="107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65" s="2" customFormat="1" ht="6.95" customHeight="1">
      <c r="A112" s="33"/>
      <c r="B112" s="48"/>
      <c r="C112" s="49"/>
      <c r="D112" s="49"/>
      <c r="E112" s="49"/>
      <c r="F112" s="49"/>
      <c r="G112" s="49"/>
      <c r="H112" s="49"/>
      <c r="I112" s="135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0"/>
      <c r="C116" s="51"/>
      <c r="D116" s="51"/>
      <c r="E116" s="51"/>
      <c r="F116" s="51"/>
      <c r="G116" s="51"/>
      <c r="H116" s="51"/>
      <c r="I116" s="136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1" t="s">
        <v>140</v>
      </c>
      <c r="D117" s="33"/>
      <c r="E117" s="33"/>
      <c r="F117" s="33"/>
      <c r="G117" s="33"/>
      <c r="H117" s="33"/>
      <c r="I117" s="11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11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7" t="s">
        <v>15</v>
      </c>
      <c r="D119" s="33"/>
      <c r="E119" s="33"/>
      <c r="F119" s="33"/>
      <c r="G119" s="33"/>
      <c r="H119" s="33"/>
      <c r="I119" s="11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3"/>
      <c r="D120" s="33"/>
      <c r="E120" s="300" t="str">
        <f>E7</f>
        <v>Archeologický komplex Dolná brána - múzeum</v>
      </c>
      <c r="F120" s="301"/>
      <c r="G120" s="301"/>
      <c r="H120" s="301"/>
      <c r="I120" s="11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0"/>
      <c r="C121" s="27" t="s">
        <v>107</v>
      </c>
      <c r="I121" s="109"/>
      <c r="L121" s="20"/>
    </row>
    <row r="122" spans="1:31" s="2" customFormat="1" ht="16.5" customHeight="1">
      <c r="A122" s="33"/>
      <c r="B122" s="34"/>
      <c r="C122" s="33"/>
      <c r="D122" s="33"/>
      <c r="E122" s="300" t="s">
        <v>108</v>
      </c>
      <c r="F122" s="299"/>
      <c r="G122" s="299"/>
      <c r="H122" s="299"/>
      <c r="I122" s="11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7" t="s">
        <v>109</v>
      </c>
      <c r="D123" s="33"/>
      <c r="E123" s="33"/>
      <c r="F123" s="33"/>
      <c r="G123" s="33"/>
      <c r="H123" s="33"/>
      <c r="I123" s="11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64" t="str">
        <f>E11</f>
        <v>SO 01.1 - Sanácia historického muriva</v>
      </c>
      <c r="F124" s="299"/>
      <c r="G124" s="299"/>
      <c r="H124" s="299"/>
      <c r="I124" s="11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3"/>
      <c r="D125" s="33"/>
      <c r="E125" s="33"/>
      <c r="F125" s="33"/>
      <c r="G125" s="33"/>
      <c r="H125" s="33"/>
      <c r="I125" s="11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7" t="s">
        <v>19</v>
      </c>
      <c r="D126" s="33"/>
      <c r="E126" s="33"/>
      <c r="F126" s="25" t="str">
        <f>F14</f>
        <v xml:space="preserve"> </v>
      </c>
      <c r="G126" s="33"/>
      <c r="H126" s="33"/>
      <c r="I126" s="113" t="s">
        <v>21</v>
      </c>
      <c r="J126" s="56" t="str">
        <f>IF(J14="","",J14)</f>
        <v/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11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43.15" customHeight="1">
      <c r="A128" s="33"/>
      <c r="B128" s="34"/>
      <c r="C128" s="27" t="s">
        <v>22</v>
      </c>
      <c r="D128" s="33"/>
      <c r="E128" s="33"/>
      <c r="F128" s="25" t="str">
        <f>E17</f>
        <v>Mesto Košice, Tr. SNP 48/A, 040 11 Košice</v>
      </c>
      <c r="G128" s="33"/>
      <c r="H128" s="33"/>
      <c r="I128" s="113" t="s">
        <v>26</v>
      </c>
      <c r="J128" s="29" t="str">
        <f>E23</f>
        <v>Ing.arch. Jana Lamiová, Ing.arch. Alexander Lami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27.95" customHeight="1">
      <c r="A129" s="33"/>
      <c r="B129" s="34"/>
      <c r="C129" s="27" t="s">
        <v>25</v>
      </c>
      <c r="D129" s="33"/>
      <c r="E129" s="33"/>
      <c r="F129" s="25" t="str">
        <f>IF(E20="","",E20)</f>
        <v/>
      </c>
      <c r="G129" s="33"/>
      <c r="H129" s="33"/>
      <c r="I129" s="113" t="s">
        <v>29</v>
      </c>
      <c r="J129" s="29" t="str">
        <f>E26</f>
        <v/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112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60"/>
      <c r="B131" s="161"/>
      <c r="C131" s="162" t="s">
        <v>141</v>
      </c>
      <c r="D131" s="163" t="s">
        <v>58</v>
      </c>
      <c r="E131" s="163" t="s">
        <v>54</v>
      </c>
      <c r="F131" s="163" t="s">
        <v>55</v>
      </c>
      <c r="G131" s="163" t="s">
        <v>142</v>
      </c>
      <c r="H131" s="163" t="s">
        <v>143</v>
      </c>
      <c r="I131" s="164" t="s">
        <v>144</v>
      </c>
      <c r="J131" s="165" t="s">
        <v>114</v>
      </c>
      <c r="K131" s="166" t="s">
        <v>145</v>
      </c>
      <c r="L131" s="167"/>
      <c r="M131" s="63" t="s">
        <v>1</v>
      </c>
      <c r="N131" s="64" t="s">
        <v>37</v>
      </c>
      <c r="O131" s="64" t="s">
        <v>146</v>
      </c>
      <c r="P131" s="64" t="s">
        <v>147</v>
      </c>
      <c r="Q131" s="64" t="s">
        <v>148</v>
      </c>
      <c r="R131" s="64" t="s">
        <v>149</v>
      </c>
      <c r="S131" s="64" t="s">
        <v>150</v>
      </c>
      <c r="T131" s="65" t="s">
        <v>151</v>
      </c>
      <c r="U131" s="16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/>
    </row>
    <row r="132" spans="1:65" s="2" customFormat="1" ht="22.9" customHeight="1">
      <c r="A132" s="33"/>
      <c r="B132" s="34"/>
      <c r="C132" s="70" t="s">
        <v>111</v>
      </c>
      <c r="D132" s="33"/>
      <c r="E132" s="33"/>
      <c r="F132" s="33"/>
      <c r="G132" s="33"/>
      <c r="H132" s="33"/>
      <c r="I132" s="112"/>
      <c r="J132" s="168">
        <f>BK132</f>
        <v>0</v>
      </c>
      <c r="K132" s="33"/>
      <c r="L132" s="34"/>
      <c r="M132" s="66"/>
      <c r="N132" s="57"/>
      <c r="O132" s="67"/>
      <c r="P132" s="169">
        <f>P133</f>
        <v>0</v>
      </c>
      <c r="Q132" s="67"/>
      <c r="R132" s="169">
        <f>R133</f>
        <v>0</v>
      </c>
      <c r="S132" s="67"/>
      <c r="T132" s="170">
        <f>T133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7" t="s">
        <v>72</v>
      </c>
      <c r="AU132" s="17" t="s">
        <v>116</v>
      </c>
      <c r="BK132" s="171">
        <f>BK133</f>
        <v>0</v>
      </c>
    </row>
    <row r="133" spans="1:65" s="12" customFormat="1" ht="25.9" customHeight="1">
      <c r="B133" s="172"/>
      <c r="D133" s="173" t="s">
        <v>72</v>
      </c>
      <c r="E133" s="174" t="s">
        <v>152</v>
      </c>
      <c r="F133" s="174" t="s">
        <v>153</v>
      </c>
      <c r="I133" s="175"/>
      <c r="J133" s="176">
        <f>BK133</f>
        <v>0</v>
      </c>
      <c r="L133" s="172"/>
      <c r="M133" s="177"/>
      <c r="N133" s="178"/>
      <c r="O133" s="178"/>
      <c r="P133" s="179">
        <f>P134</f>
        <v>0</v>
      </c>
      <c r="Q133" s="178"/>
      <c r="R133" s="179">
        <f>R134</f>
        <v>0</v>
      </c>
      <c r="S133" s="178"/>
      <c r="T133" s="180">
        <f>T134</f>
        <v>0</v>
      </c>
      <c r="AR133" s="173" t="s">
        <v>80</v>
      </c>
      <c r="AT133" s="181" t="s">
        <v>72</v>
      </c>
      <c r="AU133" s="181" t="s">
        <v>73</v>
      </c>
      <c r="AY133" s="173" t="s">
        <v>154</v>
      </c>
      <c r="BK133" s="182">
        <f>BK134</f>
        <v>0</v>
      </c>
    </row>
    <row r="134" spans="1:65" s="12" customFormat="1" ht="22.9" customHeight="1">
      <c r="B134" s="172"/>
      <c r="D134" s="173" t="s">
        <v>72</v>
      </c>
      <c r="E134" s="183" t="s">
        <v>202</v>
      </c>
      <c r="F134" s="183" t="s">
        <v>595</v>
      </c>
      <c r="I134" s="175"/>
      <c r="J134" s="184">
        <f>BK134</f>
        <v>0</v>
      </c>
      <c r="L134" s="172"/>
      <c r="M134" s="177"/>
      <c r="N134" s="178"/>
      <c r="O134" s="178"/>
      <c r="P134" s="179">
        <f>SUM(P135:P143)</f>
        <v>0</v>
      </c>
      <c r="Q134" s="178"/>
      <c r="R134" s="179">
        <f>SUM(R135:R143)</f>
        <v>0</v>
      </c>
      <c r="S134" s="178"/>
      <c r="T134" s="180">
        <f>SUM(T135:T143)</f>
        <v>0</v>
      </c>
      <c r="AR134" s="173" t="s">
        <v>80</v>
      </c>
      <c r="AT134" s="181" t="s">
        <v>72</v>
      </c>
      <c r="AU134" s="181" t="s">
        <v>80</v>
      </c>
      <c r="AY134" s="173" t="s">
        <v>154</v>
      </c>
      <c r="BK134" s="182">
        <f>SUM(BK135:BK143)</f>
        <v>0</v>
      </c>
    </row>
    <row r="135" spans="1:65" s="2" customFormat="1" ht="16.5" customHeight="1">
      <c r="A135" s="33"/>
      <c r="B135" s="153"/>
      <c r="C135" s="185" t="s">
        <v>86</v>
      </c>
      <c r="D135" s="185" t="s">
        <v>156</v>
      </c>
      <c r="E135" s="186" t="s">
        <v>596</v>
      </c>
      <c r="F135" s="187" t="s">
        <v>597</v>
      </c>
      <c r="G135" s="188" t="s">
        <v>598</v>
      </c>
      <c r="H135" s="189">
        <v>1</v>
      </c>
      <c r="I135" s="190"/>
      <c r="J135" s="191">
        <f>ROUND(I135*H135,2)</f>
        <v>0</v>
      </c>
      <c r="K135" s="192"/>
      <c r="L135" s="34"/>
      <c r="M135" s="193" t="s">
        <v>1</v>
      </c>
      <c r="N135" s="194" t="s">
        <v>39</v>
      </c>
      <c r="O135" s="59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7" t="s">
        <v>237</v>
      </c>
      <c r="AT135" s="197" t="s">
        <v>156</v>
      </c>
      <c r="AU135" s="197" t="s">
        <v>86</v>
      </c>
      <c r="AY135" s="17" t="s">
        <v>154</v>
      </c>
      <c r="BE135" s="103">
        <f>IF(N135="základná",J135,0)</f>
        <v>0</v>
      </c>
      <c r="BF135" s="103">
        <f>IF(N135="znížená",J135,0)</f>
        <v>0</v>
      </c>
      <c r="BG135" s="103">
        <f>IF(N135="zákl. prenesená",J135,0)</f>
        <v>0</v>
      </c>
      <c r="BH135" s="103">
        <f>IF(N135="zníž. prenesená",J135,0)</f>
        <v>0</v>
      </c>
      <c r="BI135" s="103">
        <f>IF(N135="nulová",J135,0)</f>
        <v>0</v>
      </c>
      <c r="BJ135" s="17" t="s">
        <v>86</v>
      </c>
      <c r="BK135" s="103">
        <f>ROUND(I135*H135,2)</f>
        <v>0</v>
      </c>
      <c r="BL135" s="17" t="s">
        <v>237</v>
      </c>
      <c r="BM135" s="197" t="s">
        <v>599</v>
      </c>
    </row>
    <row r="136" spans="1:65" s="2" customFormat="1" ht="16.5" customHeight="1">
      <c r="A136" s="33"/>
      <c r="B136" s="153"/>
      <c r="C136" s="185" t="s">
        <v>173</v>
      </c>
      <c r="D136" s="185" t="s">
        <v>156</v>
      </c>
      <c r="E136" s="186" t="s">
        <v>600</v>
      </c>
      <c r="F136" s="187" t="s">
        <v>601</v>
      </c>
      <c r="G136" s="188" t="s">
        <v>598</v>
      </c>
      <c r="H136" s="189">
        <v>1</v>
      </c>
      <c r="I136" s="190"/>
      <c r="J136" s="191">
        <f>ROUND(I136*H136,2)</f>
        <v>0</v>
      </c>
      <c r="K136" s="192"/>
      <c r="L136" s="34"/>
      <c r="M136" s="193" t="s">
        <v>1</v>
      </c>
      <c r="N136" s="194" t="s">
        <v>39</v>
      </c>
      <c r="O136" s="59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7" t="s">
        <v>237</v>
      </c>
      <c r="AT136" s="197" t="s">
        <v>156</v>
      </c>
      <c r="AU136" s="197" t="s">
        <v>86</v>
      </c>
      <c r="AY136" s="17" t="s">
        <v>154</v>
      </c>
      <c r="BE136" s="103">
        <f>IF(N136="základná",J136,0)</f>
        <v>0</v>
      </c>
      <c r="BF136" s="103">
        <f>IF(N136="znížená",J136,0)</f>
        <v>0</v>
      </c>
      <c r="BG136" s="103">
        <f>IF(N136="zákl. prenesená",J136,0)</f>
        <v>0</v>
      </c>
      <c r="BH136" s="103">
        <f>IF(N136="zníž. prenesená",J136,0)</f>
        <v>0</v>
      </c>
      <c r="BI136" s="103">
        <f>IF(N136="nulová",J136,0)</f>
        <v>0</v>
      </c>
      <c r="BJ136" s="17" t="s">
        <v>86</v>
      </c>
      <c r="BK136" s="103">
        <f>ROUND(I136*H136,2)</f>
        <v>0</v>
      </c>
      <c r="BL136" s="17" t="s">
        <v>237</v>
      </c>
      <c r="BM136" s="197" t="s">
        <v>602</v>
      </c>
    </row>
    <row r="137" spans="1:65" s="2" customFormat="1" ht="16.5" customHeight="1">
      <c r="A137" s="33"/>
      <c r="B137" s="153"/>
      <c r="C137" s="185" t="s">
        <v>160</v>
      </c>
      <c r="D137" s="185" t="s">
        <v>156</v>
      </c>
      <c r="E137" s="186" t="s">
        <v>603</v>
      </c>
      <c r="F137" s="187" t="s">
        <v>604</v>
      </c>
      <c r="G137" s="188" t="s">
        <v>210</v>
      </c>
      <c r="H137" s="189">
        <v>134.4</v>
      </c>
      <c r="I137" s="190"/>
      <c r="J137" s="191">
        <f>ROUND(I137*H137,2)</f>
        <v>0</v>
      </c>
      <c r="K137" s="192"/>
      <c r="L137" s="34"/>
      <c r="M137" s="193" t="s">
        <v>1</v>
      </c>
      <c r="N137" s="194" t="s">
        <v>39</v>
      </c>
      <c r="O137" s="59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7" t="s">
        <v>237</v>
      </c>
      <c r="AT137" s="197" t="s">
        <v>156</v>
      </c>
      <c r="AU137" s="197" t="s">
        <v>86</v>
      </c>
      <c r="AY137" s="17" t="s">
        <v>154</v>
      </c>
      <c r="BE137" s="103">
        <f>IF(N137="základná",J137,0)</f>
        <v>0</v>
      </c>
      <c r="BF137" s="103">
        <f>IF(N137="znížená",J137,0)</f>
        <v>0</v>
      </c>
      <c r="BG137" s="103">
        <f>IF(N137="zákl. prenesená",J137,0)</f>
        <v>0</v>
      </c>
      <c r="BH137" s="103">
        <f>IF(N137="zníž. prenesená",J137,0)</f>
        <v>0</v>
      </c>
      <c r="BI137" s="103">
        <f>IF(N137="nulová",J137,0)</f>
        <v>0</v>
      </c>
      <c r="BJ137" s="17" t="s">
        <v>86</v>
      </c>
      <c r="BK137" s="103">
        <f>ROUND(I137*H137,2)</f>
        <v>0</v>
      </c>
      <c r="BL137" s="17" t="s">
        <v>237</v>
      </c>
      <c r="BM137" s="197" t="s">
        <v>605</v>
      </c>
    </row>
    <row r="138" spans="1:65" s="13" customFormat="1">
      <c r="B138" s="198"/>
      <c r="D138" s="199" t="s">
        <v>162</v>
      </c>
      <c r="E138" s="200" t="s">
        <v>1</v>
      </c>
      <c r="F138" s="201" t="s">
        <v>606</v>
      </c>
      <c r="H138" s="202">
        <v>134.4</v>
      </c>
      <c r="I138" s="203"/>
      <c r="L138" s="198"/>
      <c r="M138" s="204"/>
      <c r="N138" s="205"/>
      <c r="O138" s="205"/>
      <c r="P138" s="205"/>
      <c r="Q138" s="205"/>
      <c r="R138" s="205"/>
      <c r="S138" s="205"/>
      <c r="T138" s="206"/>
      <c r="AT138" s="200" t="s">
        <v>162</v>
      </c>
      <c r="AU138" s="200" t="s">
        <v>86</v>
      </c>
      <c r="AV138" s="13" t="s">
        <v>86</v>
      </c>
      <c r="AW138" s="13" t="s">
        <v>28</v>
      </c>
      <c r="AX138" s="13" t="s">
        <v>80</v>
      </c>
      <c r="AY138" s="200" t="s">
        <v>154</v>
      </c>
    </row>
    <row r="139" spans="1:65" s="2" customFormat="1" ht="16.5" customHeight="1">
      <c r="A139" s="33"/>
      <c r="B139" s="153"/>
      <c r="C139" s="185" t="s">
        <v>181</v>
      </c>
      <c r="D139" s="185" t="s">
        <v>156</v>
      </c>
      <c r="E139" s="186" t="s">
        <v>607</v>
      </c>
      <c r="F139" s="187" t="s">
        <v>608</v>
      </c>
      <c r="G139" s="188" t="s">
        <v>210</v>
      </c>
      <c r="H139" s="189">
        <v>370</v>
      </c>
      <c r="I139" s="190"/>
      <c r="J139" s="191">
        <f>ROUND(I139*H139,2)</f>
        <v>0</v>
      </c>
      <c r="K139" s="192"/>
      <c r="L139" s="34"/>
      <c r="M139" s="193" t="s">
        <v>1</v>
      </c>
      <c r="N139" s="194" t="s">
        <v>39</v>
      </c>
      <c r="O139" s="59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7" t="s">
        <v>237</v>
      </c>
      <c r="AT139" s="197" t="s">
        <v>156</v>
      </c>
      <c r="AU139" s="197" t="s">
        <v>86</v>
      </c>
      <c r="AY139" s="17" t="s">
        <v>154</v>
      </c>
      <c r="BE139" s="103">
        <f>IF(N139="základná",J139,0)</f>
        <v>0</v>
      </c>
      <c r="BF139" s="103">
        <f>IF(N139="znížená",J139,0)</f>
        <v>0</v>
      </c>
      <c r="BG139" s="103">
        <f>IF(N139="zákl. prenesená",J139,0)</f>
        <v>0</v>
      </c>
      <c r="BH139" s="103">
        <f>IF(N139="zníž. prenesená",J139,0)</f>
        <v>0</v>
      </c>
      <c r="BI139" s="103">
        <f>IF(N139="nulová",J139,0)</f>
        <v>0</v>
      </c>
      <c r="BJ139" s="17" t="s">
        <v>86</v>
      </c>
      <c r="BK139" s="103">
        <f>ROUND(I139*H139,2)</f>
        <v>0</v>
      </c>
      <c r="BL139" s="17" t="s">
        <v>237</v>
      </c>
      <c r="BM139" s="197" t="s">
        <v>609</v>
      </c>
    </row>
    <row r="140" spans="1:65" s="13" customFormat="1">
      <c r="B140" s="198"/>
      <c r="D140" s="199" t="s">
        <v>162</v>
      </c>
      <c r="E140" s="200" t="s">
        <v>1</v>
      </c>
      <c r="F140" s="201" t="s">
        <v>610</v>
      </c>
      <c r="H140" s="202">
        <v>370</v>
      </c>
      <c r="I140" s="203"/>
      <c r="L140" s="198"/>
      <c r="M140" s="204"/>
      <c r="N140" s="205"/>
      <c r="O140" s="205"/>
      <c r="P140" s="205"/>
      <c r="Q140" s="205"/>
      <c r="R140" s="205"/>
      <c r="S140" s="205"/>
      <c r="T140" s="206"/>
      <c r="AT140" s="200" t="s">
        <v>162</v>
      </c>
      <c r="AU140" s="200" t="s">
        <v>86</v>
      </c>
      <c r="AV140" s="13" t="s">
        <v>86</v>
      </c>
      <c r="AW140" s="13" t="s">
        <v>28</v>
      </c>
      <c r="AX140" s="13" t="s">
        <v>80</v>
      </c>
      <c r="AY140" s="200" t="s">
        <v>154</v>
      </c>
    </row>
    <row r="141" spans="1:65" s="2" customFormat="1" ht="24" customHeight="1">
      <c r="A141" s="33"/>
      <c r="B141" s="153"/>
      <c r="C141" s="185" t="s">
        <v>185</v>
      </c>
      <c r="D141" s="185" t="s">
        <v>156</v>
      </c>
      <c r="E141" s="186" t="s">
        <v>611</v>
      </c>
      <c r="F141" s="187" t="s">
        <v>612</v>
      </c>
      <c r="G141" s="188" t="s">
        <v>210</v>
      </c>
      <c r="H141" s="189">
        <v>403.2</v>
      </c>
      <c r="I141" s="190"/>
      <c r="J141" s="191">
        <f>ROUND(I141*H141,2)</f>
        <v>0</v>
      </c>
      <c r="K141" s="192"/>
      <c r="L141" s="34"/>
      <c r="M141" s="193" t="s">
        <v>1</v>
      </c>
      <c r="N141" s="194" t="s">
        <v>39</v>
      </c>
      <c r="O141" s="59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7" t="s">
        <v>237</v>
      </c>
      <c r="AT141" s="197" t="s">
        <v>156</v>
      </c>
      <c r="AU141" s="197" t="s">
        <v>86</v>
      </c>
      <c r="AY141" s="17" t="s">
        <v>154</v>
      </c>
      <c r="BE141" s="103">
        <f>IF(N141="základná",J141,0)</f>
        <v>0</v>
      </c>
      <c r="BF141" s="103">
        <f>IF(N141="znížená",J141,0)</f>
        <v>0</v>
      </c>
      <c r="BG141" s="103">
        <f>IF(N141="zákl. prenesená",J141,0)</f>
        <v>0</v>
      </c>
      <c r="BH141" s="103">
        <f>IF(N141="zníž. prenesená",J141,0)</f>
        <v>0</v>
      </c>
      <c r="BI141" s="103">
        <f>IF(N141="nulová",J141,0)</f>
        <v>0</v>
      </c>
      <c r="BJ141" s="17" t="s">
        <v>86</v>
      </c>
      <c r="BK141" s="103">
        <f>ROUND(I141*H141,2)</f>
        <v>0</v>
      </c>
      <c r="BL141" s="17" t="s">
        <v>237</v>
      </c>
      <c r="BM141" s="197" t="s">
        <v>613</v>
      </c>
    </row>
    <row r="142" spans="1:65" s="13" customFormat="1">
      <c r="B142" s="198"/>
      <c r="D142" s="199" t="s">
        <v>162</v>
      </c>
      <c r="E142" s="200" t="s">
        <v>1</v>
      </c>
      <c r="F142" s="201" t="s">
        <v>614</v>
      </c>
      <c r="H142" s="202">
        <v>403.2</v>
      </c>
      <c r="I142" s="203"/>
      <c r="L142" s="198"/>
      <c r="M142" s="204"/>
      <c r="N142" s="205"/>
      <c r="O142" s="205"/>
      <c r="P142" s="205"/>
      <c r="Q142" s="205"/>
      <c r="R142" s="205"/>
      <c r="S142" s="205"/>
      <c r="T142" s="206"/>
      <c r="AT142" s="200" t="s">
        <v>162</v>
      </c>
      <c r="AU142" s="200" t="s">
        <v>86</v>
      </c>
      <c r="AV142" s="13" t="s">
        <v>86</v>
      </c>
      <c r="AW142" s="13" t="s">
        <v>28</v>
      </c>
      <c r="AX142" s="13" t="s">
        <v>80</v>
      </c>
      <c r="AY142" s="200" t="s">
        <v>154</v>
      </c>
    </row>
    <row r="143" spans="1:65" s="2" customFormat="1" ht="16.5" customHeight="1">
      <c r="A143" s="33"/>
      <c r="B143" s="153"/>
      <c r="C143" s="185" t="s">
        <v>190</v>
      </c>
      <c r="D143" s="185" t="s">
        <v>156</v>
      </c>
      <c r="E143" s="186" t="s">
        <v>615</v>
      </c>
      <c r="F143" s="187" t="s">
        <v>616</v>
      </c>
      <c r="G143" s="188" t="s">
        <v>210</v>
      </c>
      <c r="H143" s="189">
        <v>1344</v>
      </c>
      <c r="I143" s="190"/>
      <c r="J143" s="191">
        <f>ROUND(I143*H143,2)</f>
        <v>0</v>
      </c>
      <c r="K143" s="192"/>
      <c r="L143" s="34"/>
      <c r="M143" s="234" t="s">
        <v>1</v>
      </c>
      <c r="N143" s="235" t="s">
        <v>39</v>
      </c>
      <c r="O143" s="236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7" t="s">
        <v>237</v>
      </c>
      <c r="AT143" s="197" t="s">
        <v>156</v>
      </c>
      <c r="AU143" s="197" t="s">
        <v>86</v>
      </c>
      <c r="AY143" s="17" t="s">
        <v>154</v>
      </c>
      <c r="BE143" s="103">
        <f>IF(N143="základná",J143,0)</f>
        <v>0</v>
      </c>
      <c r="BF143" s="103">
        <f>IF(N143="znížená",J143,0)</f>
        <v>0</v>
      </c>
      <c r="BG143" s="103">
        <f>IF(N143="zákl. prenesená",J143,0)</f>
        <v>0</v>
      </c>
      <c r="BH143" s="103">
        <f>IF(N143="zníž. prenesená",J143,0)</f>
        <v>0</v>
      </c>
      <c r="BI143" s="103">
        <f>IF(N143="nulová",J143,0)</f>
        <v>0</v>
      </c>
      <c r="BJ143" s="17" t="s">
        <v>86</v>
      </c>
      <c r="BK143" s="103">
        <f>ROUND(I143*H143,2)</f>
        <v>0</v>
      </c>
      <c r="BL143" s="17" t="s">
        <v>237</v>
      </c>
      <c r="BM143" s="197" t="s">
        <v>617</v>
      </c>
    </row>
    <row r="144" spans="1:65" s="2" customFormat="1" ht="6.95" customHeight="1">
      <c r="A144" s="33"/>
      <c r="B144" s="48"/>
      <c r="C144" s="49"/>
      <c r="D144" s="49"/>
      <c r="E144" s="49"/>
      <c r="F144" s="49"/>
      <c r="G144" s="49"/>
      <c r="H144" s="49"/>
      <c r="I144" s="135"/>
      <c r="J144" s="49"/>
      <c r="K144" s="49"/>
      <c r="L144" s="34"/>
      <c r="M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</sheetData>
  <autoFilter ref="C131:K143"/>
  <mergeCells count="18">
    <mergeCell ref="E29:H29"/>
    <mergeCell ref="E26:H26"/>
    <mergeCell ref="L2:V2"/>
    <mergeCell ref="E7:H7"/>
    <mergeCell ref="E9:H9"/>
    <mergeCell ref="E11:H11"/>
    <mergeCell ref="E20:H20"/>
    <mergeCell ref="E124:H124"/>
    <mergeCell ref="E85:H85"/>
    <mergeCell ref="E87:H87"/>
    <mergeCell ref="E89:H89"/>
    <mergeCell ref="D104:F104"/>
    <mergeCell ref="D105:F105"/>
    <mergeCell ref="D106:F106"/>
    <mergeCell ref="D107:F107"/>
    <mergeCell ref="D108:F108"/>
    <mergeCell ref="E120:H120"/>
    <mergeCell ref="E122:H1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6"/>
  <sheetViews>
    <sheetView showGridLines="0" topLeftCell="A111" workbookViewId="0">
      <selection activeCell="I135" sqref="I13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 t="s">
        <v>5</v>
      </c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10"/>
      <c r="J3" s="19"/>
      <c r="K3" s="19"/>
      <c r="L3" s="20"/>
      <c r="AT3" s="17" t="s">
        <v>73</v>
      </c>
    </row>
    <row r="4" spans="1:46" s="1" customFormat="1" ht="24.95" customHeight="1">
      <c r="B4" s="20"/>
      <c r="D4" s="21" t="s">
        <v>106</v>
      </c>
      <c r="I4" s="109"/>
      <c r="L4" s="20"/>
      <c r="M4" s="111" t="s">
        <v>9</v>
      </c>
      <c r="AT4" s="17" t="s">
        <v>3</v>
      </c>
    </row>
    <row r="5" spans="1:46" s="1" customFormat="1" ht="6.95" customHeight="1">
      <c r="B5" s="20"/>
      <c r="I5" s="109"/>
      <c r="L5" s="20"/>
    </row>
    <row r="6" spans="1:46" s="1" customFormat="1" ht="12" customHeight="1">
      <c r="B6" s="20"/>
      <c r="D6" s="27" t="s">
        <v>15</v>
      </c>
      <c r="I6" s="109"/>
      <c r="L6" s="20"/>
    </row>
    <row r="7" spans="1:46" s="1" customFormat="1" ht="16.5" customHeight="1">
      <c r="B7" s="20"/>
      <c r="E7" s="300" t="str">
        <f>'Rekapitulácia stavby'!K6</f>
        <v>Archeologický komplex Dolná brána - múzeum</v>
      </c>
      <c r="F7" s="301"/>
      <c r="G7" s="301"/>
      <c r="H7" s="301"/>
      <c r="I7" s="109"/>
      <c r="L7" s="20"/>
    </row>
    <row r="8" spans="1:46" s="1" customFormat="1" ht="12" customHeight="1">
      <c r="B8" s="20"/>
      <c r="D8" s="27" t="s">
        <v>107</v>
      </c>
      <c r="I8" s="109"/>
      <c r="L8" s="20"/>
    </row>
    <row r="9" spans="1:46" s="2" customFormat="1" ht="16.5" customHeight="1">
      <c r="A9" s="33"/>
      <c r="B9" s="34"/>
      <c r="C9" s="33"/>
      <c r="D9" s="33"/>
      <c r="E9" s="300" t="s">
        <v>108</v>
      </c>
      <c r="F9" s="299"/>
      <c r="G9" s="299"/>
      <c r="H9" s="299"/>
      <c r="I9" s="11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7" t="s">
        <v>109</v>
      </c>
      <c r="E10" s="33"/>
      <c r="F10" s="33"/>
      <c r="G10" s="33"/>
      <c r="H10" s="33"/>
      <c r="I10" s="11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4" t="s">
        <v>618</v>
      </c>
      <c r="F11" s="299"/>
      <c r="G11" s="299"/>
      <c r="H11" s="299"/>
      <c r="I11" s="11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11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7" t="s">
        <v>17</v>
      </c>
      <c r="E13" s="33"/>
      <c r="F13" s="25" t="s">
        <v>1</v>
      </c>
      <c r="G13" s="33"/>
      <c r="H13" s="33"/>
      <c r="I13" s="113" t="s">
        <v>18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19</v>
      </c>
      <c r="E14" s="33"/>
      <c r="F14" s="25" t="s">
        <v>20</v>
      </c>
      <c r="G14" s="33"/>
      <c r="H14" s="33"/>
      <c r="I14" s="113" t="s">
        <v>21</v>
      </c>
      <c r="J14" s="246" t="str">
        <f>IF('Rekapitulácia stavby'!AN8="","",'Rekapitulácia stavby'!AN8)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11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7" t="s">
        <v>22</v>
      </c>
      <c r="E16" s="33"/>
      <c r="F16" s="33"/>
      <c r="G16" s="33"/>
      <c r="H16" s="33"/>
      <c r="I16" s="113" t="s">
        <v>23</v>
      </c>
      <c r="J16" s="25" t="str">
        <f>IF('Rekapitulácia stavby'!AN10="","",'Rekapitulácia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5" t="str">
        <f>IF('Rekapitulácia stavby'!E11="","",'Rekapitulácia stavby'!E11)</f>
        <v>Mesto Košice, Tr. SNP 48/A, 040 11 Košice</v>
      </c>
      <c r="F17" s="33"/>
      <c r="G17" s="33"/>
      <c r="H17" s="33"/>
      <c r="I17" s="113" t="s">
        <v>24</v>
      </c>
      <c r="J17" s="25" t="str">
        <f>IF('Rekapitulácia stavby'!AN11="","",'Rekapitulácia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11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7" t="s">
        <v>25</v>
      </c>
      <c r="E19" s="33"/>
      <c r="F19" s="33"/>
      <c r="G19" s="33"/>
      <c r="H19" s="33"/>
      <c r="I19" s="113" t="s">
        <v>23</v>
      </c>
      <c r="J19" s="244" t="str">
        <f>IF('Rekapitulácia stavby'!AN13="","",'Rekapitulácia stavby'!AN13)</f>
        <v/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303" t="str">
        <f>IF('Rekapitulácia stavby'!E14="","",'Rekapitulácia stavby'!E14)</f>
        <v/>
      </c>
      <c r="F20" s="303"/>
      <c r="G20" s="303"/>
      <c r="H20" s="303"/>
      <c r="I20" s="113" t="s">
        <v>24</v>
      </c>
      <c r="J20" s="244" t="str">
        <f>IF('Rekapitulácia stavby'!AN14="","",'Rekapitulácia stavby'!AN14)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11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7" t="s">
        <v>26</v>
      </c>
      <c r="E22" s="33"/>
      <c r="F22" s="33"/>
      <c r="G22" s="33"/>
      <c r="H22" s="33"/>
      <c r="I22" s="113" t="s">
        <v>23</v>
      </c>
      <c r="J22" s="25" t="str">
        <f>IF('Rekapitulácia stavby'!AN16="","",'Rekapitulácia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5" t="str">
        <f>IF('Rekapitulácia stavby'!E17="","",'Rekapitulácia stavby'!E17)</f>
        <v>Ing.arch. Jana Lamiová, Ing.arch. Alexander Lami</v>
      </c>
      <c r="F23" s="33"/>
      <c r="G23" s="33"/>
      <c r="H23" s="33"/>
      <c r="I23" s="113" t="s">
        <v>24</v>
      </c>
      <c r="J23" s="25" t="str">
        <f>IF('Rekapitulácia stavby'!AN17="","",'Rekapitulácia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11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7" t="s">
        <v>29</v>
      </c>
      <c r="E25" s="33"/>
      <c r="F25" s="33"/>
      <c r="G25" s="33"/>
      <c r="H25" s="33"/>
      <c r="I25" s="113" t="s">
        <v>23</v>
      </c>
      <c r="J25" s="25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8" t="str">
        <f>IF('Rekapitulácia stavby'!E20="","",'Rekapitulácia stavby'!E20)</f>
        <v/>
      </c>
      <c r="F26" s="268"/>
      <c r="G26" s="268"/>
      <c r="H26" s="268"/>
      <c r="I26" s="113" t="s">
        <v>24</v>
      </c>
      <c r="J26" s="25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11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7" t="s">
        <v>30</v>
      </c>
      <c r="E28" s="33"/>
      <c r="F28" s="33"/>
      <c r="G28" s="33"/>
      <c r="H28" s="33"/>
      <c r="I28" s="11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72" t="s">
        <v>1</v>
      </c>
      <c r="F29" s="272"/>
      <c r="G29" s="272"/>
      <c r="H29" s="272"/>
      <c r="I29" s="116"/>
      <c r="J29" s="114"/>
      <c r="K29" s="114"/>
      <c r="L29" s="117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11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25" t="s">
        <v>111</v>
      </c>
      <c r="E32" s="33"/>
      <c r="F32" s="33"/>
      <c r="G32" s="33"/>
      <c r="H32" s="33"/>
      <c r="I32" s="112"/>
      <c r="J32" s="32">
        <f>J98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31" t="s">
        <v>100</v>
      </c>
      <c r="E33" s="33"/>
      <c r="F33" s="33"/>
      <c r="G33" s="33"/>
      <c r="H33" s="33"/>
      <c r="I33" s="112"/>
      <c r="J33" s="32">
        <f>J103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25.35" customHeight="1">
      <c r="A34" s="33"/>
      <c r="B34" s="34"/>
      <c r="C34" s="33"/>
      <c r="D34" s="119" t="s">
        <v>33</v>
      </c>
      <c r="E34" s="33"/>
      <c r="F34" s="33"/>
      <c r="G34" s="33"/>
      <c r="H34" s="33"/>
      <c r="I34" s="112"/>
      <c r="J34" s="72">
        <f>ROUND(J32 + J33,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6.95" customHeight="1">
      <c r="A35" s="33"/>
      <c r="B35" s="34"/>
      <c r="C35" s="33"/>
      <c r="D35" s="67"/>
      <c r="E35" s="67"/>
      <c r="F35" s="67"/>
      <c r="G35" s="67"/>
      <c r="H35" s="67"/>
      <c r="I35" s="118"/>
      <c r="J35" s="67"/>
      <c r="K35" s="67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33"/>
      <c r="F36" s="37" t="s">
        <v>35</v>
      </c>
      <c r="G36" s="33"/>
      <c r="H36" s="33"/>
      <c r="I36" s="120" t="s">
        <v>34</v>
      </c>
      <c r="J36" s="37" t="s">
        <v>36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customHeight="1">
      <c r="A37" s="33"/>
      <c r="B37" s="34"/>
      <c r="C37" s="33"/>
      <c r="D37" s="121" t="s">
        <v>37</v>
      </c>
      <c r="E37" s="27" t="s">
        <v>38</v>
      </c>
      <c r="F37" s="122">
        <f>ROUND((SUM(BE103:BE110) + SUM(BE132:BE135)),  2)</f>
        <v>0</v>
      </c>
      <c r="G37" s="33"/>
      <c r="H37" s="33"/>
      <c r="I37" s="123">
        <v>0.2</v>
      </c>
      <c r="J37" s="122">
        <f>ROUND(((SUM(BE103:BE110) + SUM(BE132:BE135))*I37),  2)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4"/>
      <c r="C38" s="33"/>
      <c r="D38" s="33"/>
      <c r="E38" s="27" t="s">
        <v>39</v>
      </c>
      <c r="F38" s="122">
        <f>ROUND((SUM(BF103:BF110) + SUM(BF132:BF135)),  2)</f>
        <v>0</v>
      </c>
      <c r="G38" s="33"/>
      <c r="H38" s="33"/>
      <c r="I38" s="123">
        <v>0.2</v>
      </c>
      <c r="J38" s="122">
        <f>ROUND(((SUM(BF103:BF110) + SUM(BF132:BF135))*I38),  2)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7" t="s">
        <v>40</v>
      </c>
      <c r="F39" s="122">
        <f>ROUND((SUM(BG103:BG110) + SUM(BG132:BG135)),  2)</f>
        <v>0</v>
      </c>
      <c r="G39" s="33"/>
      <c r="H39" s="33"/>
      <c r="I39" s="123">
        <v>0.2</v>
      </c>
      <c r="J39" s="12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27" t="s">
        <v>41</v>
      </c>
      <c r="F40" s="122">
        <f>ROUND((SUM(BH103:BH110) + SUM(BH132:BH135)),  2)</f>
        <v>0</v>
      </c>
      <c r="G40" s="33"/>
      <c r="H40" s="33"/>
      <c r="I40" s="123">
        <v>0.2</v>
      </c>
      <c r="J40" s="122">
        <f>0</f>
        <v>0</v>
      </c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14.45" hidden="1" customHeight="1">
      <c r="A41" s="33"/>
      <c r="B41" s="34"/>
      <c r="C41" s="33"/>
      <c r="D41" s="33"/>
      <c r="E41" s="27" t="s">
        <v>42</v>
      </c>
      <c r="F41" s="122">
        <f>ROUND((SUM(BI103:BI110) + SUM(BI132:BI135)),  2)</f>
        <v>0</v>
      </c>
      <c r="G41" s="33"/>
      <c r="H41" s="33"/>
      <c r="I41" s="123">
        <v>0</v>
      </c>
      <c r="J41" s="122">
        <f>0</f>
        <v>0</v>
      </c>
      <c r="K41" s="3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6.95" customHeight="1">
      <c r="A42" s="33"/>
      <c r="B42" s="34"/>
      <c r="C42" s="33"/>
      <c r="D42" s="33"/>
      <c r="E42" s="33"/>
      <c r="F42" s="33"/>
      <c r="G42" s="33"/>
      <c r="H42" s="33"/>
      <c r="I42" s="11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5.35" customHeight="1">
      <c r="A43" s="33"/>
      <c r="B43" s="34"/>
      <c r="C43" s="107"/>
      <c r="D43" s="124" t="s">
        <v>43</v>
      </c>
      <c r="E43" s="61"/>
      <c r="F43" s="61"/>
      <c r="G43" s="125" t="s">
        <v>44</v>
      </c>
      <c r="H43" s="126" t="s">
        <v>45</v>
      </c>
      <c r="I43" s="127"/>
      <c r="J43" s="128">
        <f>SUM(J34:J41)</f>
        <v>0</v>
      </c>
      <c r="K43" s="129"/>
      <c r="L43" s="4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14.45" customHeight="1">
      <c r="A44" s="33"/>
      <c r="B44" s="34"/>
      <c r="C44" s="33"/>
      <c r="D44" s="33"/>
      <c r="E44" s="33"/>
      <c r="F44" s="33"/>
      <c r="G44" s="33"/>
      <c r="H44" s="33"/>
      <c r="I44" s="112"/>
      <c r="J44" s="33"/>
      <c r="K44" s="33"/>
      <c r="L44" s="4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1" customFormat="1" ht="14.45" customHeight="1">
      <c r="B45" s="20"/>
      <c r="I45" s="109"/>
      <c r="L45" s="20"/>
    </row>
    <row r="46" spans="1:31" s="1" customFormat="1" ht="14.45" customHeight="1">
      <c r="B46" s="20"/>
      <c r="I46" s="109"/>
      <c r="L46" s="20"/>
    </row>
    <row r="47" spans="1:31" s="1" customFormat="1" ht="14.45" customHeight="1">
      <c r="B47" s="20"/>
      <c r="I47" s="109"/>
      <c r="L47" s="20"/>
    </row>
    <row r="48" spans="1:31" s="1" customFormat="1" ht="14.45" customHeight="1">
      <c r="B48" s="20"/>
      <c r="I48" s="109"/>
      <c r="L48" s="20"/>
    </row>
    <row r="49" spans="1:31" s="1" customFormat="1" ht="14.45" customHeight="1">
      <c r="B49" s="20"/>
      <c r="I49" s="109"/>
      <c r="L49" s="20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130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48</v>
      </c>
      <c r="E61" s="36"/>
      <c r="F61" s="131" t="s">
        <v>49</v>
      </c>
      <c r="G61" s="46" t="s">
        <v>48</v>
      </c>
      <c r="H61" s="36"/>
      <c r="I61" s="132"/>
      <c r="J61" s="133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134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48</v>
      </c>
      <c r="E76" s="36"/>
      <c r="F76" s="131" t="s">
        <v>49</v>
      </c>
      <c r="G76" s="46" t="s">
        <v>48</v>
      </c>
      <c r="H76" s="36"/>
      <c r="I76" s="132"/>
      <c r="J76" s="133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35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36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1" t="s">
        <v>112</v>
      </c>
      <c r="D82" s="33"/>
      <c r="E82" s="33"/>
      <c r="F82" s="33"/>
      <c r="G82" s="33"/>
      <c r="H82" s="33"/>
      <c r="I82" s="11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1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7" t="s">
        <v>15</v>
      </c>
      <c r="D84" s="33"/>
      <c r="E84" s="33"/>
      <c r="F84" s="33"/>
      <c r="G84" s="33"/>
      <c r="H84" s="33"/>
      <c r="I84" s="11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0" t="str">
        <f>E7</f>
        <v>Archeologický komplex Dolná brána - múzeum</v>
      </c>
      <c r="F85" s="301"/>
      <c r="G85" s="301"/>
      <c r="H85" s="301"/>
      <c r="I85" s="11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7" t="s">
        <v>107</v>
      </c>
      <c r="I86" s="109"/>
      <c r="L86" s="20"/>
    </row>
    <row r="87" spans="1:31" s="2" customFormat="1" ht="16.5" customHeight="1">
      <c r="A87" s="33"/>
      <c r="B87" s="34"/>
      <c r="C87" s="33"/>
      <c r="D87" s="33"/>
      <c r="E87" s="300" t="s">
        <v>108</v>
      </c>
      <c r="F87" s="299"/>
      <c r="G87" s="299"/>
      <c r="H87" s="299"/>
      <c r="I87" s="11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109</v>
      </c>
      <c r="D88" s="33"/>
      <c r="E88" s="33"/>
      <c r="F88" s="33"/>
      <c r="G88" s="33"/>
      <c r="H88" s="33"/>
      <c r="I88" s="11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4" t="str">
        <f>E11</f>
        <v>SO 02 - Elektroinštalácia</v>
      </c>
      <c r="F89" s="299"/>
      <c r="G89" s="299"/>
      <c r="H89" s="299"/>
      <c r="I89" s="11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1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7" t="s">
        <v>19</v>
      </c>
      <c r="D91" s="33"/>
      <c r="E91" s="33"/>
      <c r="F91" s="25" t="str">
        <f>F14</f>
        <v xml:space="preserve"> </v>
      </c>
      <c r="G91" s="33"/>
      <c r="H91" s="33"/>
      <c r="I91" s="113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1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3.15" customHeight="1">
      <c r="A93" s="33"/>
      <c r="B93" s="34"/>
      <c r="C93" s="27" t="s">
        <v>22</v>
      </c>
      <c r="D93" s="33"/>
      <c r="E93" s="33"/>
      <c r="F93" s="25" t="str">
        <f>E17</f>
        <v>Mesto Košice, Tr. SNP 48/A, 040 11 Košice</v>
      </c>
      <c r="G93" s="33"/>
      <c r="H93" s="33"/>
      <c r="I93" s="113" t="s">
        <v>26</v>
      </c>
      <c r="J93" s="29" t="str">
        <f>E23</f>
        <v>Ing.arch. Jana Lamiová, Ing.arch. Alexander Lami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7.95" customHeight="1">
      <c r="A94" s="33"/>
      <c r="B94" s="34"/>
      <c r="C94" s="27" t="s">
        <v>25</v>
      </c>
      <c r="D94" s="33"/>
      <c r="E94" s="33"/>
      <c r="F94" s="25" t="str">
        <f>IF(E20="","",E20)</f>
        <v/>
      </c>
      <c r="G94" s="33"/>
      <c r="H94" s="33"/>
      <c r="I94" s="113" t="s">
        <v>29</v>
      </c>
      <c r="J94" s="29"/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1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37" t="s">
        <v>113</v>
      </c>
      <c r="D96" s="107"/>
      <c r="E96" s="107"/>
      <c r="F96" s="107"/>
      <c r="G96" s="107"/>
      <c r="H96" s="107"/>
      <c r="I96" s="138"/>
      <c r="J96" s="139" t="s">
        <v>114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1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22.9" customHeight="1">
      <c r="A98" s="33"/>
      <c r="B98" s="34"/>
      <c r="C98" s="140" t="s">
        <v>115</v>
      </c>
      <c r="D98" s="33"/>
      <c r="E98" s="33"/>
      <c r="F98" s="33"/>
      <c r="G98" s="33"/>
      <c r="H98" s="33"/>
      <c r="I98" s="112"/>
      <c r="J98" s="72">
        <f>J132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116</v>
      </c>
    </row>
    <row r="99" spans="1:65" s="9" customFormat="1" ht="24.95" customHeight="1">
      <c r="B99" s="141"/>
      <c r="D99" s="142" t="s">
        <v>619</v>
      </c>
      <c r="E99" s="143"/>
      <c r="F99" s="143"/>
      <c r="G99" s="143"/>
      <c r="H99" s="143"/>
      <c r="I99" s="144"/>
      <c r="J99" s="145">
        <f>J133</f>
        <v>0</v>
      </c>
      <c r="L99" s="141"/>
    </row>
    <row r="100" spans="1:65" s="10" customFormat="1" ht="19.899999999999999" customHeight="1">
      <c r="B100" s="146"/>
      <c r="D100" s="147" t="s">
        <v>620</v>
      </c>
      <c r="E100" s="148"/>
      <c r="F100" s="148"/>
      <c r="G100" s="148"/>
      <c r="H100" s="148"/>
      <c r="I100" s="149"/>
      <c r="J100" s="150">
        <f>J134</f>
        <v>0</v>
      </c>
      <c r="L100" s="146"/>
    </row>
    <row r="101" spans="1:65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112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65" s="2" customFormat="1" ht="6.95" customHeight="1">
      <c r="A102" s="33"/>
      <c r="B102" s="34"/>
      <c r="C102" s="33"/>
      <c r="D102" s="33"/>
      <c r="E102" s="33"/>
      <c r="F102" s="33"/>
      <c r="G102" s="33"/>
      <c r="H102" s="33"/>
      <c r="I102" s="112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65" s="2" customFormat="1" ht="29.25" customHeight="1">
      <c r="A103" s="33"/>
      <c r="B103" s="34"/>
      <c r="C103" s="140" t="s">
        <v>131</v>
      </c>
      <c r="D103" s="33"/>
      <c r="E103" s="33"/>
      <c r="F103" s="33"/>
      <c r="G103" s="33"/>
      <c r="H103" s="33"/>
      <c r="I103" s="112"/>
      <c r="J103" s="151">
        <f>ROUND(J104 + J105 + J106 + J107 + J108 + J109,2)</f>
        <v>0</v>
      </c>
      <c r="K103" s="33"/>
      <c r="L103" s="43"/>
      <c r="N103" s="152" t="s">
        <v>37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65" s="2" customFormat="1" ht="18" customHeight="1">
      <c r="A104" s="33"/>
      <c r="B104" s="153"/>
      <c r="C104" s="112"/>
      <c r="D104" s="302" t="s">
        <v>132</v>
      </c>
      <c r="E104" s="302"/>
      <c r="F104" s="302"/>
      <c r="G104" s="112"/>
      <c r="H104" s="112"/>
      <c r="I104" s="112"/>
      <c r="J104" s="100">
        <v>0</v>
      </c>
      <c r="K104" s="112"/>
      <c r="L104" s="155"/>
      <c r="M104" s="156"/>
      <c r="N104" s="157" t="s">
        <v>39</v>
      </c>
      <c r="O104" s="156"/>
      <c r="P104" s="156"/>
      <c r="Q104" s="156"/>
      <c r="R104" s="156"/>
      <c r="S104" s="112"/>
      <c r="T104" s="112"/>
      <c r="U104" s="112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12"/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8" t="s">
        <v>133</v>
      </c>
      <c r="AZ104" s="156"/>
      <c r="BA104" s="156"/>
      <c r="BB104" s="156"/>
      <c r="BC104" s="156"/>
      <c r="BD104" s="156"/>
      <c r="BE104" s="159">
        <f t="shared" ref="BE104:BE109" si="0">IF(N104="základná",J104,0)</f>
        <v>0</v>
      </c>
      <c r="BF104" s="159">
        <f t="shared" ref="BF104:BF109" si="1">IF(N104="znížená",J104,0)</f>
        <v>0</v>
      </c>
      <c r="BG104" s="159">
        <f t="shared" ref="BG104:BG109" si="2">IF(N104="zákl. prenesená",J104,0)</f>
        <v>0</v>
      </c>
      <c r="BH104" s="159">
        <f t="shared" ref="BH104:BH109" si="3">IF(N104="zníž. prenesená",J104,0)</f>
        <v>0</v>
      </c>
      <c r="BI104" s="159">
        <f t="shared" ref="BI104:BI109" si="4">IF(N104="nulová",J104,0)</f>
        <v>0</v>
      </c>
      <c r="BJ104" s="158" t="s">
        <v>86</v>
      </c>
      <c r="BK104" s="156"/>
      <c r="BL104" s="156"/>
      <c r="BM104" s="156"/>
    </row>
    <row r="105" spans="1:65" s="2" customFormat="1" ht="18" customHeight="1">
      <c r="A105" s="33"/>
      <c r="B105" s="153"/>
      <c r="C105" s="112"/>
      <c r="D105" s="302" t="s">
        <v>134</v>
      </c>
      <c r="E105" s="302"/>
      <c r="F105" s="302"/>
      <c r="G105" s="112"/>
      <c r="H105" s="112"/>
      <c r="I105" s="112"/>
      <c r="J105" s="100">
        <v>0</v>
      </c>
      <c r="K105" s="112"/>
      <c r="L105" s="155"/>
      <c r="M105" s="156"/>
      <c r="N105" s="157" t="s">
        <v>39</v>
      </c>
      <c r="O105" s="156"/>
      <c r="P105" s="156"/>
      <c r="Q105" s="156"/>
      <c r="R105" s="156"/>
      <c r="S105" s="112"/>
      <c r="T105" s="112"/>
      <c r="U105" s="112"/>
      <c r="V105" s="112"/>
      <c r="W105" s="112"/>
      <c r="X105" s="112"/>
      <c r="Y105" s="112"/>
      <c r="Z105" s="112"/>
      <c r="AA105" s="112"/>
      <c r="AB105" s="112"/>
      <c r="AC105" s="112"/>
      <c r="AD105" s="112"/>
      <c r="AE105" s="112"/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8" t="s">
        <v>133</v>
      </c>
      <c r="AZ105" s="156"/>
      <c r="BA105" s="156"/>
      <c r="BB105" s="156"/>
      <c r="BC105" s="156"/>
      <c r="BD105" s="156"/>
      <c r="BE105" s="159">
        <f t="shared" si="0"/>
        <v>0</v>
      </c>
      <c r="BF105" s="159">
        <f t="shared" si="1"/>
        <v>0</v>
      </c>
      <c r="BG105" s="159">
        <f t="shared" si="2"/>
        <v>0</v>
      </c>
      <c r="BH105" s="159">
        <f t="shared" si="3"/>
        <v>0</v>
      </c>
      <c r="BI105" s="159">
        <f t="shared" si="4"/>
        <v>0</v>
      </c>
      <c r="BJ105" s="158" t="s">
        <v>86</v>
      </c>
      <c r="BK105" s="156"/>
      <c r="BL105" s="156"/>
      <c r="BM105" s="156"/>
    </row>
    <row r="106" spans="1:65" s="2" customFormat="1" ht="18" customHeight="1">
      <c r="A106" s="33"/>
      <c r="B106" s="153"/>
      <c r="C106" s="112"/>
      <c r="D106" s="302" t="s">
        <v>135</v>
      </c>
      <c r="E106" s="302"/>
      <c r="F106" s="302"/>
      <c r="G106" s="112"/>
      <c r="H106" s="112"/>
      <c r="I106" s="112"/>
      <c r="J106" s="100">
        <v>0</v>
      </c>
      <c r="K106" s="112"/>
      <c r="L106" s="155"/>
      <c r="M106" s="156"/>
      <c r="N106" s="157" t="s">
        <v>39</v>
      </c>
      <c r="O106" s="156"/>
      <c r="P106" s="156"/>
      <c r="Q106" s="156"/>
      <c r="R106" s="156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  <c r="AC106" s="112"/>
      <c r="AD106" s="112"/>
      <c r="AE106" s="112"/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8" t="s">
        <v>133</v>
      </c>
      <c r="AZ106" s="156"/>
      <c r="BA106" s="156"/>
      <c r="BB106" s="156"/>
      <c r="BC106" s="156"/>
      <c r="BD106" s="156"/>
      <c r="BE106" s="159">
        <f t="shared" si="0"/>
        <v>0</v>
      </c>
      <c r="BF106" s="159">
        <f t="shared" si="1"/>
        <v>0</v>
      </c>
      <c r="BG106" s="159">
        <f t="shared" si="2"/>
        <v>0</v>
      </c>
      <c r="BH106" s="159">
        <f t="shared" si="3"/>
        <v>0</v>
      </c>
      <c r="BI106" s="159">
        <f t="shared" si="4"/>
        <v>0</v>
      </c>
      <c r="BJ106" s="158" t="s">
        <v>86</v>
      </c>
      <c r="BK106" s="156"/>
      <c r="BL106" s="156"/>
      <c r="BM106" s="156"/>
    </row>
    <row r="107" spans="1:65" s="2" customFormat="1" ht="18" customHeight="1">
      <c r="A107" s="33"/>
      <c r="B107" s="153"/>
      <c r="C107" s="112"/>
      <c r="D107" s="302" t="s">
        <v>136</v>
      </c>
      <c r="E107" s="302"/>
      <c r="F107" s="302"/>
      <c r="G107" s="112"/>
      <c r="H107" s="112"/>
      <c r="I107" s="112"/>
      <c r="J107" s="100">
        <v>0</v>
      </c>
      <c r="K107" s="112"/>
      <c r="L107" s="155"/>
      <c r="M107" s="156"/>
      <c r="N107" s="157" t="s">
        <v>39</v>
      </c>
      <c r="O107" s="156"/>
      <c r="P107" s="156"/>
      <c r="Q107" s="156"/>
      <c r="R107" s="156"/>
      <c r="S107" s="112"/>
      <c r="T107" s="112"/>
      <c r="U107" s="112"/>
      <c r="V107" s="112"/>
      <c r="W107" s="112"/>
      <c r="X107" s="112"/>
      <c r="Y107" s="112"/>
      <c r="Z107" s="112"/>
      <c r="AA107" s="112"/>
      <c r="AB107" s="112"/>
      <c r="AC107" s="112"/>
      <c r="AD107" s="112"/>
      <c r="AE107" s="112"/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8" t="s">
        <v>133</v>
      </c>
      <c r="AZ107" s="156"/>
      <c r="BA107" s="156"/>
      <c r="BB107" s="156"/>
      <c r="BC107" s="156"/>
      <c r="BD107" s="156"/>
      <c r="BE107" s="159">
        <f t="shared" si="0"/>
        <v>0</v>
      </c>
      <c r="BF107" s="159">
        <f t="shared" si="1"/>
        <v>0</v>
      </c>
      <c r="BG107" s="159">
        <f t="shared" si="2"/>
        <v>0</v>
      </c>
      <c r="BH107" s="159">
        <f t="shared" si="3"/>
        <v>0</v>
      </c>
      <c r="BI107" s="159">
        <f t="shared" si="4"/>
        <v>0</v>
      </c>
      <c r="BJ107" s="158" t="s">
        <v>86</v>
      </c>
      <c r="BK107" s="156"/>
      <c r="BL107" s="156"/>
      <c r="BM107" s="156"/>
    </row>
    <row r="108" spans="1:65" s="2" customFormat="1" ht="18" customHeight="1">
      <c r="A108" s="33"/>
      <c r="B108" s="153"/>
      <c r="C108" s="112"/>
      <c r="D108" s="302" t="s">
        <v>137</v>
      </c>
      <c r="E108" s="302"/>
      <c r="F108" s="302"/>
      <c r="G108" s="112"/>
      <c r="H108" s="112"/>
      <c r="I108" s="112"/>
      <c r="J108" s="100">
        <v>0</v>
      </c>
      <c r="K108" s="112"/>
      <c r="L108" s="155"/>
      <c r="M108" s="156"/>
      <c r="N108" s="157" t="s">
        <v>39</v>
      </c>
      <c r="O108" s="156"/>
      <c r="P108" s="156"/>
      <c r="Q108" s="156"/>
      <c r="R108" s="156"/>
      <c r="S108" s="112"/>
      <c r="T108" s="112"/>
      <c r="U108" s="112"/>
      <c r="V108" s="112"/>
      <c r="W108" s="112"/>
      <c r="X108" s="112"/>
      <c r="Y108" s="112"/>
      <c r="Z108" s="112"/>
      <c r="AA108" s="112"/>
      <c r="AB108" s="112"/>
      <c r="AC108" s="112"/>
      <c r="AD108" s="112"/>
      <c r="AE108" s="112"/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8" t="s">
        <v>133</v>
      </c>
      <c r="AZ108" s="156"/>
      <c r="BA108" s="156"/>
      <c r="BB108" s="156"/>
      <c r="BC108" s="156"/>
      <c r="BD108" s="156"/>
      <c r="BE108" s="159">
        <f t="shared" si="0"/>
        <v>0</v>
      </c>
      <c r="BF108" s="159">
        <f t="shared" si="1"/>
        <v>0</v>
      </c>
      <c r="BG108" s="159">
        <f t="shared" si="2"/>
        <v>0</v>
      </c>
      <c r="BH108" s="159">
        <f t="shared" si="3"/>
        <v>0</v>
      </c>
      <c r="BI108" s="159">
        <f t="shared" si="4"/>
        <v>0</v>
      </c>
      <c r="BJ108" s="158" t="s">
        <v>86</v>
      </c>
      <c r="BK108" s="156"/>
      <c r="BL108" s="156"/>
      <c r="BM108" s="156"/>
    </row>
    <row r="109" spans="1:65" s="2" customFormat="1" ht="18" customHeight="1">
      <c r="A109" s="33"/>
      <c r="B109" s="153"/>
      <c r="C109" s="112"/>
      <c r="D109" s="154" t="s">
        <v>138</v>
      </c>
      <c r="E109" s="112"/>
      <c r="F109" s="112"/>
      <c r="G109" s="112"/>
      <c r="H109" s="112"/>
      <c r="I109" s="112"/>
      <c r="J109" s="100">
        <f>ROUND(J32*T109,2)</f>
        <v>0</v>
      </c>
      <c r="K109" s="112"/>
      <c r="L109" s="155"/>
      <c r="M109" s="156"/>
      <c r="N109" s="157" t="s">
        <v>39</v>
      </c>
      <c r="O109" s="156"/>
      <c r="P109" s="156"/>
      <c r="Q109" s="156"/>
      <c r="R109" s="156"/>
      <c r="S109" s="112"/>
      <c r="T109" s="112"/>
      <c r="U109" s="112"/>
      <c r="V109" s="112"/>
      <c r="W109" s="112"/>
      <c r="X109" s="112"/>
      <c r="Y109" s="112"/>
      <c r="Z109" s="112"/>
      <c r="AA109" s="112"/>
      <c r="AB109" s="112"/>
      <c r="AC109" s="112"/>
      <c r="AD109" s="112"/>
      <c r="AE109" s="112"/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8" t="s">
        <v>139</v>
      </c>
      <c r="AZ109" s="156"/>
      <c r="BA109" s="156"/>
      <c r="BB109" s="156"/>
      <c r="BC109" s="156"/>
      <c r="BD109" s="156"/>
      <c r="BE109" s="159">
        <f t="shared" si="0"/>
        <v>0</v>
      </c>
      <c r="BF109" s="159">
        <f t="shared" si="1"/>
        <v>0</v>
      </c>
      <c r="BG109" s="159">
        <f t="shared" si="2"/>
        <v>0</v>
      </c>
      <c r="BH109" s="159">
        <f t="shared" si="3"/>
        <v>0</v>
      </c>
      <c r="BI109" s="159">
        <f t="shared" si="4"/>
        <v>0</v>
      </c>
      <c r="BJ109" s="158" t="s">
        <v>86</v>
      </c>
      <c r="BK109" s="156"/>
      <c r="BL109" s="156"/>
      <c r="BM109" s="156"/>
    </row>
    <row r="110" spans="1:65" s="2" customFormat="1">
      <c r="A110" s="33"/>
      <c r="B110" s="34"/>
      <c r="C110" s="33"/>
      <c r="D110" s="33"/>
      <c r="E110" s="33"/>
      <c r="F110" s="33"/>
      <c r="G110" s="33"/>
      <c r="H110" s="33"/>
      <c r="I110" s="11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65" s="2" customFormat="1" ht="29.25" customHeight="1">
      <c r="A111" s="33"/>
      <c r="B111" s="34"/>
      <c r="C111" s="106" t="s">
        <v>105</v>
      </c>
      <c r="D111" s="107"/>
      <c r="E111" s="107"/>
      <c r="F111" s="107"/>
      <c r="G111" s="107"/>
      <c r="H111" s="107"/>
      <c r="I111" s="138"/>
      <c r="J111" s="108">
        <f>ROUND(J98+J103,2)</f>
        <v>0</v>
      </c>
      <c r="K111" s="107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65" s="2" customFormat="1" ht="6.95" customHeight="1">
      <c r="A112" s="33"/>
      <c r="B112" s="48"/>
      <c r="C112" s="49"/>
      <c r="D112" s="49"/>
      <c r="E112" s="49"/>
      <c r="F112" s="49"/>
      <c r="G112" s="49"/>
      <c r="H112" s="49"/>
      <c r="I112" s="135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0"/>
      <c r="C116" s="51"/>
      <c r="D116" s="51"/>
      <c r="E116" s="51"/>
      <c r="F116" s="51"/>
      <c r="G116" s="51"/>
      <c r="H116" s="51"/>
      <c r="I116" s="136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1" t="s">
        <v>140</v>
      </c>
      <c r="D117" s="33"/>
      <c r="E117" s="33"/>
      <c r="F117" s="33"/>
      <c r="G117" s="33"/>
      <c r="H117" s="33"/>
      <c r="I117" s="11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11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7" t="s">
        <v>15</v>
      </c>
      <c r="D119" s="33"/>
      <c r="E119" s="33"/>
      <c r="F119" s="33"/>
      <c r="G119" s="33"/>
      <c r="H119" s="33"/>
      <c r="I119" s="11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3"/>
      <c r="D120" s="33"/>
      <c r="E120" s="300" t="str">
        <f>E7</f>
        <v>Archeologický komplex Dolná brána - múzeum</v>
      </c>
      <c r="F120" s="301"/>
      <c r="G120" s="301"/>
      <c r="H120" s="301"/>
      <c r="I120" s="11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0"/>
      <c r="C121" s="27" t="s">
        <v>107</v>
      </c>
      <c r="I121" s="109"/>
      <c r="L121" s="20"/>
    </row>
    <row r="122" spans="1:31" s="2" customFormat="1" ht="16.5" customHeight="1">
      <c r="A122" s="33"/>
      <c r="B122" s="34"/>
      <c r="C122" s="33"/>
      <c r="D122" s="33"/>
      <c r="E122" s="300" t="s">
        <v>108</v>
      </c>
      <c r="F122" s="299"/>
      <c r="G122" s="299"/>
      <c r="H122" s="299"/>
      <c r="I122" s="11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7" t="s">
        <v>109</v>
      </c>
      <c r="D123" s="33"/>
      <c r="E123" s="33"/>
      <c r="F123" s="33"/>
      <c r="G123" s="33"/>
      <c r="H123" s="33"/>
      <c r="I123" s="11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64" t="str">
        <f>E11</f>
        <v>SO 02 - Elektroinštalácia</v>
      </c>
      <c r="F124" s="299"/>
      <c r="G124" s="299"/>
      <c r="H124" s="299"/>
      <c r="I124" s="11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3"/>
      <c r="D125" s="33"/>
      <c r="E125" s="33"/>
      <c r="F125" s="33"/>
      <c r="G125" s="33"/>
      <c r="H125" s="33"/>
      <c r="I125" s="11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7" t="s">
        <v>19</v>
      </c>
      <c r="D126" s="33"/>
      <c r="E126" s="33"/>
      <c r="F126" s="25" t="str">
        <f>F14</f>
        <v xml:space="preserve"> </v>
      </c>
      <c r="G126" s="33"/>
      <c r="H126" s="33"/>
      <c r="I126" s="113" t="s">
        <v>21</v>
      </c>
      <c r="J126" s="56" t="str">
        <f>IF(J14="","",J14)</f>
        <v/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11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43.15" customHeight="1">
      <c r="A128" s="33"/>
      <c r="B128" s="34"/>
      <c r="C128" s="27" t="s">
        <v>22</v>
      </c>
      <c r="D128" s="33"/>
      <c r="E128" s="33"/>
      <c r="F128" s="25" t="str">
        <f>E17</f>
        <v>Mesto Košice, Tr. SNP 48/A, 040 11 Košice</v>
      </c>
      <c r="G128" s="33"/>
      <c r="H128" s="33"/>
      <c r="I128" s="113" t="s">
        <v>26</v>
      </c>
      <c r="J128" s="29" t="str">
        <f>E23</f>
        <v>Ing.arch. Jana Lamiová, Ing.arch. Alexander Lami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27.95" customHeight="1">
      <c r="A129" s="33"/>
      <c r="B129" s="34"/>
      <c r="C129" s="27" t="s">
        <v>25</v>
      </c>
      <c r="D129" s="33"/>
      <c r="E129" s="33"/>
      <c r="F129" s="25" t="str">
        <f>IF(E20="","",E20)</f>
        <v/>
      </c>
      <c r="G129" s="33"/>
      <c r="H129" s="33"/>
      <c r="I129" s="113" t="s">
        <v>29</v>
      </c>
      <c r="J129" s="29" t="str">
        <f>E26</f>
        <v/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112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60"/>
      <c r="B131" s="161"/>
      <c r="C131" s="162" t="s">
        <v>141</v>
      </c>
      <c r="D131" s="163" t="s">
        <v>58</v>
      </c>
      <c r="E131" s="163" t="s">
        <v>54</v>
      </c>
      <c r="F131" s="163" t="s">
        <v>55</v>
      </c>
      <c r="G131" s="163" t="s">
        <v>142</v>
      </c>
      <c r="H131" s="163" t="s">
        <v>143</v>
      </c>
      <c r="I131" s="164" t="s">
        <v>144</v>
      </c>
      <c r="J131" s="165" t="s">
        <v>114</v>
      </c>
      <c r="K131" s="166" t="s">
        <v>145</v>
      </c>
      <c r="L131" s="167"/>
      <c r="M131" s="63" t="s">
        <v>1</v>
      </c>
      <c r="N131" s="64" t="s">
        <v>37</v>
      </c>
      <c r="O131" s="64" t="s">
        <v>146</v>
      </c>
      <c r="P131" s="64" t="s">
        <v>147</v>
      </c>
      <c r="Q131" s="64" t="s">
        <v>148</v>
      </c>
      <c r="R131" s="64" t="s">
        <v>149</v>
      </c>
      <c r="S131" s="64" t="s">
        <v>150</v>
      </c>
      <c r="T131" s="65" t="s">
        <v>151</v>
      </c>
      <c r="U131" s="16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/>
    </row>
    <row r="132" spans="1:65" s="2" customFormat="1" ht="22.9" customHeight="1">
      <c r="A132" s="33"/>
      <c r="B132" s="34"/>
      <c r="C132" s="70" t="s">
        <v>111</v>
      </c>
      <c r="D132" s="33"/>
      <c r="E132" s="33"/>
      <c r="F132" s="33"/>
      <c r="G132" s="33"/>
      <c r="H132" s="33"/>
      <c r="I132" s="112"/>
      <c r="J132" s="168">
        <f>BK132</f>
        <v>0</v>
      </c>
      <c r="K132" s="33"/>
      <c r="L132" s="34"/>
      <c r="M132" s="66"/>
      <c r="N132" s="57"/>
      <c r="O132" s="67"/>
      <c r="P132" s="169">
        <f>P133</f>
        <v>0</v>
      </c>
      <c r="Q132" s="67"/>
      <c r="R132" s="169">
        <f>R133</f>
        <v>0</v>
      </c>
      <c r="S132" s="67"/>
      <c r="T132" s="170">
        <f>T133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7" t="s">
        <v>72</v>
      </c>
      <c r="AU132" s="17" t="s">
        <v>116</v>
      </c>
      <c r="BK132" s="171">
        <f>BK133</f>
        <v>0</v>
      </c>
    </row>
    <row r="133" spans="1:65" s="12" customFormat="1" ht="25.9" customHeight="1">
      <c r="B133" s="172"/>
      <c r="D133" s="173" t="s">
        <v>72</v>
      </c>
      <c r="E133" s="174" t="s">
        <v>303</v>
      </c>
      <c r="F133" s="174" t="s">
        <v>586</v>
      </c>
      <c r="I133" s="175"/>
      <c r="J133" s="176">
        <f>BK133</f>
        <v>0</v>
      </c>
      <c r="L133" s="172"/>
      <c r="M133" s="177"/>
      <c r="N133" s="178"/>
      <c r="O133" s="178"/>
      <c r="P133" s="179">
        <f>P134</f>
        <v>0</v>
      </c>
      <c r="Q133" s="178"/>
      <c r="R133" s="179">
        <f>R134</f>
        <v>0</v>
      </c>
      <c r="S133" s="178"/>
      <c r="T133" s="180">
        <f>T134</f>
        <v>0</v>
      </c>
      <c r="AR133" s="173" t="s">
        <v>173</v>
      </c>
      <c r="AT133" s="181" t="s">
        <v>72</v>
      </c>
      <c r="AU133" s="181" t="s">
        <v>73</v>
      </c>
      <c r="AY133" s="173" t="s">
        <v>154</v>
      </c>
      <c r="BK133" s="182">
        <f>BK134</f>
        <v>0</v>
      </c>
    </row>
    <row r="134" spans="1:65" s="12" customFormat="1" ht="22.9" customHeight="1">
      <c r="B134" s="172"/>
      <c r="D134" s="173" t="s">
        <v>72</v>
      </c>
      <c r="E134" s="183" t="s">
        <v>621</v>
      </c>
      <c r="F134" s="183" t="s">
        <v>622</v>
      </c>
      <c r="I134" s="175"/>
      <c r="J134" s="184">
        <f>BK134</f>
        <v>0</v>
      </c>
      <c r="L134" s="172"/>
      <c r="M134" s="177"/>
      <c r="N134" s="178"/>
      <c r="O134" s="178"/>
      <c r="P134" s="179">
        <f>P135</f>
        <v>0</v>
      </c>
      <c r="Q134" s="178"/>
      <c r="R134" s="179">
        <f>R135</f>
        <v>0</v>
      </c>
      <c r="S134" s="178"/>
      <c r="T134" s="180">
        <f>T135</f>
        <v>0</v>
      </c>
      <c r="AR134" s="173" t="s">
        <v>173</v>
      </c>
      <c r="AT134" s="181" t="s">
        <v>72</v>
      </c>
      <c r="AU134" s="181" t="s">
        <v>80</v>
      </c>
      <c r="AY134" s="173" t="s">
        <v>154</v>
      </c>
      <c r="BK134" s="182">
        <f>BK135</f>
        <v>0</v>
      </c>
    </row>
    <row r="135" spans="1:65" s="2" customFormat="1" ht="16.5" customHeight="1">
      <c r="A135" s="33"/>
      <c r="B135" s="153"/>
      <c r="C135" s="185" t="s">
        <v>80</v>
      </c>
      <c r="D135" s="185" t="s">
        <v>156</v>
      </c>
      <c r="E135" s="186" t="s">
        <v>623</v>
      </c>
      <c r="F135" s="187" t="s">
        <v>92</v>
      </c>
      <c r="G135" s="188" t="s">
        <v>471</v>
      </c>
      <c r="H135" s="189">
        <v>1</v>
      </c>
      <c r="I135" s="190"/>
      <c r="J135" s="191">
        <f>ROUND(I135*H135,2)</f>
        <v>0</v>
      </c>
      <c r="K135" s="192"/>
      <c r="L135" s="34"/>
      <c r="M135" s="234" t="s">
        <v>1</v>
      </c>
      <c r="N135" s="235" t="s">
        <v>39</v>
      </c>
      <c r="O135" s="236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7" t="s">
        <v>482</v>
      </c>
      <c r="AT135" s="197" t="s">
        <v>156</v>
      </c>
      <c r="AU135" s="197" t="s">
        <v>86</v>
      </c>
      <c r="AY135" s="17" t="s">
        <v>154</v>
      </c>
      <c r="BE135" s="103">
        <f>IF(N135="základná",J135,0)</f>
        <v>0</v>
      </c>
      <c r="BF135" s="103">
        <f>IF(N135="znížená",J135,0)</f>
        <v>0</v>
      </c>
      <c r="BG135" s="103">
        <f>IF(N135="zákl. prenesená",J135,0)</f>
        <v>0</v>
      </c>
      <c r="BH135" s="103">
        <f>IF(N135="zníž. prenesená",J135,0)</f>
        <v>0</v>
      </c>
      <c r="BI135" s="103">
        <f>IF(N135="nulová",J135,0)</f>
        <v>0</v>
      </c>
      <c r="BJ135" s="17" t="s">
        <v>86</v>
      </c>
      <c r="BK135" s="103">
        <f>ROUND(I135*H135,2)</f>
        <v>0</v>
      </c>
      <c r="BL135" s="17" t="s">
        <v>482</v>
      </c>
      <c r="BM135" s="197" t="s">
        <v>624</v>
      </c>
    </row>
    <row r="136" spans="1:65" s="2" customFormat="1" ht="6.95" customHeight="1">
      <c r="A136" s="33"/>
      <c r="B136" s="48"/>
      <c r="C136" s="49"/>
      <c r="D136" s="49"/>
      <c r="E136" s="49"/>
      <c r="F136" s="49"/>
      <c r="G136" s="49"/>
      <c r="H136" s="49"/>
      <c r="I136" s="135"/>
      <c r="J136" s="49"/>
      <c r="K136" s="49"/>
      <c r="L136" s="34"/>
      <c r="M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</sheetData>
  <autoFilter ref="C131:K135"/>
  <mergeCells count="18">
    <mergeCell ref="E29:H29"/>
    <mergeCell ref="E26:H26"/>
    <mergeCell ref="L2:V2"/>
    <mergeCell ref="E7:H7"/>
    <mergeCell ref="E9:H9"/>
    <mergeCell ref="E11:H11"/>
    <mergeCell ref="E20:H20"/>
    <mergeCell ref="E124:H124"/>
    <mergeCell ref="E85:H85"/>
    <mergeCell ref="E87:H87"/>
    <mergeCell ref="E89:H89"/>
    <mergeCell ref="D104:F104"/>
    <mergeCell ref="D105:F105"/>
    <mergeCell ref="D106:F106"/>
    <mergeCell ref="D107:F107"/>
    <mergeCell ref="D108:F108"/>
    <mergeCell ref="E120:H120"/>
    <mergeCell ref="E122:H1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6"/>
  <sheetViews>
    <sheetView showGridLines="0" topLeftCell="A120" workbookViewId="0">
      <selection activeCell="I135" sqref="I13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 t="s">
        <v>5</v>
      </c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7" t="s">
        <v>96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10"/>
      <c r="J3" s="19"/>
      <c r="K3" s="19"/>
      <c r="L3" s="20"/>
      <c r="AT3" s="17" t="s">
        <v>73</v>
      </c>
    </row>
    <row r="4" spans="1:46" s="1" customFormat="1" ht="24.95" customHeight="1">
      <c r="B4" s="20"/>
      <c r="D4" s="21" t="s">
        <v>106</v>
      </c>
      <c r="I4" s="109"/>
      <c r="L4" s="20"/>
      <c r="M4" s="111" t="s">
        <v>9</v>
      </c>
      <c r="AT4" s="17" t="s">
        <v>3</v>
      </c>
    </row>
    <row r="5" spans="1:46" s="1" customFormat="1" ht="6.95" customHeight="1">
      <c r="B5" s="20"/>
      <c r="I5" s="109"/>
      <c r="L5" s="20"/>
    </row>
    <row r="6" spans="1:46" s="1" customFormat="1" ht="12" customHeight="1">
      <c r="B6" s="20"/>
      <c r="D6" s="27" t="s">
        <v>15</v>
      </c>
      <c r="I6" s="109"/>
      <c r="L6" s="20"/>
    </row>
    <row r="7" spans="1:46" s="1" customFormat="1" ht="16.5" customHeight="1">
      <c r="B7" s="20"/>
      <c r="E7" s="300" t="str">
        <f>'Rekapitulácia stavby'!K6</f>
        <v>Archeologický komplex Dolná brána - múzeum</v>
      </c>
      <c r="F7" s="301"/>
      <c r="G7" s="301"/>
      <c r="H7" s="301"/>
      <c r="I7" s="109"/>
      <c r="L7" s="20"/>
    </row>
    <row r="8" spans="1:46" s="1" customFormat="1" ht="12" customHeight="1">
      <c r="B8" s="20"/>
      <c r="D8" s="27" t="s">
        <v>107</v>
      </c>
      <c r="I8" s="109"/>
      <c r="L8" s="20"/>
    </row>
    <row r="9" spans="1:46" s="2" customFormat="1" ht="16.5" customHeight="1">
      <c r="A9" s="33"/>
      <c r="B9" s="34"/>
      <c r="C9" s="33"/>
      <c r="D9" s="33"/>
      <c r="E9" s="300" t="s">
        <v>108</v>
      </c>
      <c r="F9" s="299"/>
      <c r="G9" s="299"/>
      <c r="H9" s="299"/>
      <c r="I9" s="11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7" t="s">
        <v>109</v>
      </c>
      <c r="E10" s="33"/>
      <c r="F10" s="33"/>
      <c r="G10" s="33"/>
      <c r="H10" s="33"/>
      <c r="I10" s="11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4" t="s">
        <v>625</v>
      </c>
      <c r="F11" s="299"/>
      <c r="G11" s="299"/>
      <c r="H11" s="299"/>
      <c r="I11" s="11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11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7" t="s">
        <v>17</v>
      </c>
      <c r="E13" s="33"/>
      <c r="F13" s="25" t="s">
        <v>1</v>
      </c>
      <c r="G13" s="33"/>
      <c r="H13" s="33"/>
      <c r="I13" s="113" t="s">
        <v>18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19</v>
      </c>
      <c r="E14" s="33"/>
      <c r="F14" s="25" t="s">
        <v>20</v>
      </c>
      <c r="G14" s="33"/>
      <c r="H14" s="33"/>
      <c r="I14" s="113" t="s">
        <v>21</v>
      </c>
      <c r="J14" s="246" t="str">
        <f>IF('Rekapitulácia stavby'!AN8="","",'Rekapitulácia stavby'!AN8)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11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7" t="s">
        <v>22</v>
      </c>
      <c r="E16" s="33"/>
      <c r="F16" s="33"/>
      <c r="G16" s="33"/>
      <c r="H16" s="33"/>
      <c r="I16" s="113" t="s">
        <v>23</v>
      </c>
      <c r="J16" s="25" t="str">
        <f>IF('Rekapitulácia stavby'!AN10="","",'Rekapitulácia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5" t="str">
        <f>IF('Rekapitulácia stavby'!E11="","",'Rekapitulácia stavby'!E11)</f>
        <v>Mesto Košice, Tr. SNP 48/A, 040 11 Košice</v>
      </c>
      <c r="F17" s="33"/>
      <c r="G17" s="33"/>
      <c r="H17" s="33"/>
      <c r="I17" s="113" t="s">
        <v>24</v>
      </c>
      <c r="J17" s="25" t="str">
        <f>IF('Rekapitulácia stavby'!AN11="","",'Rekapitulácia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11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7" t="s">
        <v>25</v>
      </c>
      <c r="E19" s="33"/>
      <c r="F19" s="33"/>
      <c r="G19" s="33"/>
      <c r="H19" s="33"/>
      <c r="I19" s="113" t="s">
        <v>23</v>
      </c>
      <c r="J19" s="244" t="str">
        <f>IF('Rekapitulácia stavby'!AN13="","",'Rekapitulácia stavby'!AN13)</f>
        <v/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303" t="str">
        <f>IF('Rekapitulácia stavby'!E14="","",'Rekapitulácia stavby'!E14)</f>
        <v/>
      </c>
      <c r="F20" s="303"/>
      <c r="G20" s="303"/>
      <c r="H20" s="303"/>
      <c r="I20" s="113" t="s">
        <v>24</v>
      </c>
      <c r="J20" s="244" t="str">
        <f>IF('Rekapitulácia stavby'!AN14="","",'Rekapitulácia stavby'!AN14)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11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7" t="s">
        <v>26</v>
      </c>
      <c r="E22" s="33"/>
      <c r="F22" s="33"/>
      <c r="G22" s="33"/>
      <c r="H22" s="33"/>
      <c r="I22" s="113" t="s">
        <v>23</v>
      </c>
      <c r="J22" s="25" t="str">
        <f>IF('Rekapitulácia stavby'!AN16="","",'Rekapitulácia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5" t="str">
        <f>IF('Rekapitulácia stavby'!E17="","",'Rekapitulácia stavby'!E17)</f>
        <v>Ing.arch. Jana Lamiová, Ing.arch. Alexander Lami</v>
      </c>
      <c r="F23" s="33"/>
      <c r="G23" s="33"/>
      <c r="H23" s="33"/>
      <c r="I23" s="113" t="s">
        <v>24</v>
      </c>
      <c r="J23" s="25" t="str">
        <f>IF('Rekapitulácia stavby'!AN17="","",'Rekapitulácia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11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7" t="s">
        <v>29</v>
      </c>
      <c r="E25" s="33"/>
      <c r="F25" s="33"/>
      <c r="G25" s="33"/>
      <c r="H25" s="33"/>
      <c r="I25" s="113" t="s">
        <v>23</v>
      </c>
      <c r="J25" s="25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8" t="str">
        <f>IF('Rekapitulácia stavby'!E20="","",'Rekapitulácia stavby'!E20)</f>
        <v/>
      </c>
      <c r="F26" s="268"/>
      <c r="G26" s="268"/>
      <c r="H26" s="268"/>
      <c r="I26" s="113" t="s">
        <v>24</v>
      </c>
      <c r="J26" s="25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11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7" t="s">
        <v>30</v>
      </c>
      <c r="E28" s="33"/>
      <c r="F28" s="33"/>
      <c r="G28" s="33"/>
      <c r="H28" s="33"/>
      <c r="I28" s="11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72" t="s">
        <v>1</v>
      </c>
      <c r="F29" s="272"/>
      <c r="G29" s="272"/>
      <c r="H29" s="272"/>
      <c r="I29" s="116"/>
      <c r="J29" s="114"/>
      <c r="K29" s="114"/>
      <c r="L29" s="117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11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25" t="s">
        <v>111</v>
      </c>
      <c r="E32" s="33"/>
      <c r="F32" s="33"/>
      <c r="G32" s="33"/>
      <c r="H32" s="33"/>
      <c r="I32" s="112"/>
      <c r="J32" s="32">
        <f>J98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31" t="s">
        <v>100</v>
      </c>
      <c r="E33" s="33"/>
      <c r="F33" s="33"/>
      <c r="G33" s="33"/>
      <c r="H33" s="33"/>
      <c r="I33" s="112"/>
      <c r="J33" s="32">
        <f>J103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25.35" customHeight="1">
      <c r="A34" s="33"/>
      <c r="B34" s="34"/>
      <c r="C34" s="33"/>
      <c r="D34" s="119" t="s">
        <v>33</v>
      </c>
      <c r="E34" s="33"/>
      <c r="F34" s="33"/>
      <c r="G34" s="33"/>
      <c r="H34" s="33"/>
      <c r="I34" s="112"/>
      <c r="J34" s="72">
        <f>ROUND(J32 + J33,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6.95" customHeight="1">
      <c r="A35" s="33"/>
      <c r="B35" s="34"/>
      <c r="C35" s="33"/>
      <c r="D35" s="67"/>
      <c r="E35" s="67"/>
      <c r="F35" s="67"/>
      <c r="G35" s="67"/>
      <c r="H35" s="67"/>
      <c r="I35" s="118"/>
      <c r="J35" s="67"/>
      <c r="K35" s="67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33"/>
      <c r="F36" s="37" t="s">
        <v>35</v>
      </c>
      <c r="G36" s="33"/>
      <c r="H36" s="33"/>
      <c r="I36" s="120" t="s">
        <v>34</v>
      </c>
      <c r="J36" s="37" t="s">
        <v>36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customHeight="1">
      <c r="A37" s="33"/>
      <c r="B37" s="34"/>
      <c r="C37" s="33"/>
      <c r="D37" s="121" t="s">
        <v>37</v>
      </c>
      <c r="E37" s="27" t="s">
        <v>38</v>
      </c>
      <c r="F37" s="122">
        <f>ROUND((SUM(BE103:BE110) + SUM(BE132:BE135)),  2)</f>
        <v>0</v>
      </c>
      <c r="G37" s="33"/>
      <c r="H37" s="33"/>
      <c r="I37" s="123">
        <v>0.2</v>
      </c>
      <c r="J37" s="122">
        <f>ROUND(((SUM(BE103:BE110) + SUM(BE132:BE135))*I37),  2)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4"/>
      <c r="C38" s="33"/>
      <c r="D38" s="33"/>
      <c r="E38" s="27" t="s">
        <v>39</v>
      </c>
      <c r="F38" s="122">
        <f>ROUND((SUM(BF103:BF110) + SUM(BF132:BF135)),  2)</f>
        <v>0</v>
      </c>
      <c r="G38" s="33"/>
      <c r="H38" s="33"/>
      <c r="I38" s="123">
        <v>0.2</v>
      </c>
      <c r="J38" s="122">
        <f>ROUND(((SUM(BF103:BF110) + SUM(BF132:BF135))*I38),  2)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7" t="s">
        <v>40</v>
      </c>
      <c r="F39" s="122">
        <f>ROUND((SUM(BG103:BG110) + SUM(BG132:BG135)),  2)</f>
        <v>0</v>
      </c>
      <c r="G39" s="33"/>
      <c r="H39" s="33"/>
      <c r="I39" s="123">
        <v>0.2</v>
      </c>
      <c r="J39" s="12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27" t="s">
        <v>41</v>
      </c>
      <c r="F40" s="122">
        <f>ROUND((SUM(BH103:BH110) + SUM(BH132:BH135)),  2)</f>
        <v>0</v>
      </c>
      <c r="G40" s="33"/>
      <c r="H40" s="33"/>
      <c r="I40" s="123">
        <v>0.2</v>
      </c>
      <c r="J40" s="122">
        <f>0</f>
        <v>0</v>
      </c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14.45" hidden="1" customHeight="1">
      <c r="A41" s="33"/>
      <c r="B41" s="34"/>
      <c r="C41" s="33"/>
      <c r="D41" s="33"/>
      <c r="E41" s="27" t="s">
        <v>42</v>
      </c>
      <c r="F41" s="122">
        <f>ROUND((SUM(BI103:BI110) + SUM(BI132:BI135)),  2)</f>
        <v>0</v>
      </c>
      <c r="G41" s="33"/>
      <c r="H41" s="33"/>
      <c r="I41" s="123">
        <v>0</v>
      </c>
      <c r="J41" s="122">
        <f>0</f>
        <v>0</v>
      </c>
      <c r="K41" s="3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6.95" customHeight="1">
      <c r="A42" s="33"/>
      <c r="B42" s="34"/>
      <c r="C42" s="33"/>
      <c r="D42" s="33"/>
      <c r="E42" s="33"/>
      <c r="F42" s="33"/>
      <c r="G42" s="33"/>
      <c r="H42" s="33"/>
      <c r="I42" s="11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5.35" customHeight="1">
      <c r="A43" s="33"/>
      <c r="B43" s="34"/>
      <c r="C43" s="107"/>
      <c r="D43" s="124" t="s">
        <v>43</v>
      </c>
      <c r="E43" s="61"/>
      <c r="F43" s="61"/>
      <c r="G43" s="125" t="s">
        <v>44</v>
      </c>
      <c r="H43" s="126" t="s">
        <v>45</v>
      </c>
      <c r="I43" s="127"/>
      <c r="J43" s="128">
        <f>SUM(J34:J41)</f>
        <v>0</v>
      </c>
      <c r="K43" s="129"/>
      <c r="L43" s="4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14.45" customHeight="1">
      <c r="A44" s="33"/>
      <c r="B44" s="34"/>
      <c r="C44" s="33"/>
      <c r="D44" s="33"/>
      <c r="E44" s="33"/>
      <c r="F44" s="33"/>
      <c r="G44" s="33"/>
      <c r="H44" s="33"/>
      <c r="I44" s="112"/>
      <c r="J44" s="33"/>
      <c r="K44" s="33"/>
      <c r="L44" s="4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1" customFormat="1" ht="14.45" customHeight="1">
      <c r="B45" s="20"/>
      <c r="I45" s="109"/>
      <c r="L45" s="20"/>
    </row>
    <row r="46" spans="1:31" s="1" customFormat="1" ht="14.45" customHeight="1">
      <c r="B46" s="20"/>
      <c r="I46" s="109"/>
      <c r="L46" s="20"/>
    </row>
    <row r="47" spans="1:31" s="1" customFormat="1" ht="14.45" customHeight="1">
      <c r="B47" s="20"/>
      <c r="I47" s="109"/>
      <c r="L47" s="20"/>
    </row>
    <row r="48" spans="1:31" s="1" customFormat="1" ht="14.45" customHeight="1">
      <c r="B48" s="20"/>
      <c r="I48" s="109"/>
      <c r="L48" s="20"/>
    </row>
    <row r="49" spans="1:31" s="1" customFormat="1" ht="14.45" customHeight="1">
      <c r="B49" s="20"/>
      <c r="I49" s="109"/>
      <c r="L49" s="20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130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48</v>
      </c>
      <c r="E61" s="36"/>
      <c r="F61" s="131" t="s">
        <v>49</v>
      </c>
      <c r="G61" s="46" t="s">
        <v>48</v>
      </c>
      <c r="H61" s="36"/>
      <c r="I61" s="132"/>
      <c r="J61" s="133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134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48</v>
      </c>
      <c r="E76" s="36"/>
      <c r="F76" s="131" t="s">
        <v>49</v>
      </c>
      <c r="G76" s="46" t="s">
        <v>48</v>
      </c>
      <c r="H76" s="36"/>
      <c r="I76" s="132"/>
      <c r="J76" s="133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35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36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1" t="s">
        <v>112</v>
      </c>
      <c r="D82" s="33"/>
      <c r="E82" s="33"/>
      <c r="F82" s="33"/>
      <c r="G82" s="33"/>
      <c r="H82" s="33"/>
      <c r="I82" s="11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1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7" t="s">
        <v>15</v>
      </c>
      <c r="D84" s="33"/>
      <c r="E84" s="33"/>
      <c r="F84" s="33"/>
      <c r="G84" s="33"/>
      <c r="H84" s="33"/>
      <c r="I84" s="11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0" t="str">
        <f>E7</f>
        <v>Archeologický komplex Dolná brána - múzeum</v>
      </c>
      <c r="F85" s="301"/>
      <c r="G85" s="301"/>
      <c r="H85" s="301"/>
      <c r="I85" s="11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7" t="s">
        <v>107</v>
      </c>
      <c r="I86" s="109"/>
      <c r="L86" s="20"/>
    </row>
    <row r="87" spans="1:31" s="2" customFormat="1" ht="16.5" customHeight="1">
      <c r="A87" s="33"/>
      <c r="B87" s="34"/>
      <c r="C87" s="33"/>
      <c r="D87" s="33"/>
      <c r="E87" s="300" t="s">
        <v>108</v>
      </c>
      <c r="F87" s="299"/>
      <c r="G87" s="299"/>
      <c r="H87" s="299"/>
      <c r="I87" s="11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109</v>
      </c>
      <c r="D88" s="33"/>
      <c r="E88" s="33"/>
      <c r="F88" s="33"/>
      <c r="G88" s="33"/>
      <c r="H88" s="33"/>
      <c r="I88" s="11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4" t="str">
        <f>E11</f>
        <v>SO 03 - Slaboprúd</v>
      </c>
      <c r="F89" s="299"/>
      <c r="G89" s="299"/>
      <c r="H89" s="299"/>
      <c r="I89" s="11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1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7" t="s">
        <v>19</v>
      </c>
      <c r="D91" s="33"/>
      <c r="E91" s="33"/>
      <c r="F91" s="25" t="str">
        <f>F14</f>
        <v xml:space="preserve"> </v>
      </c>
      <c r="G91" s="33"/>
      <c r="H91" s="33"/>
      <c r="I91" s="113" t="s">
        <v>21</v>
      </c>
      <c r="J91" s="239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1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3.15" customHeight="1">
      <c r="A93" s="33"/>
      <c r="B93" s="34"/>
      <c r="C93" s="27" t="s">
        <v>22</v>
      </c>
      <c r="D93" s="33"/>
      <c r="E93" s="33"/>
      <c r="F93" s="25" t="str">
        <f>E17</f>
        <v>Mesto Košice, Tr. SNP 48/A, 040 11 Košice</v>
      </c>
      <c r="G93" s="33"/>
      <c r="H93" s="33"/>
      <c r="I93" s="113" t="s">
        <v>26</v>
      </c>
      <c r="J93" s="29" t="str">
        <f>E23</f>
        <v>Ing.arch. Jana Lamiová, Ing.arch. Alexander Lami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7.95" customHeight="1">
      <c r="A94" s="33"/>
      <c r="B94" s="34"/>
      <c r="C94" s="27" t="s">
        <v>25</v>
      </c>
      <c r="D94" s="33"/>
      <c r="E94" s="33"/>
      <c r="F94" s="241" t="str">
        <f>IF(E20="","",E20)</f>
        <v/>
      </c>
      <c r="G94" s="33"/>
      <c r="H94" s="33"/>
      <c r="I94" s="113" t="s">
        <v>29</v>
      </c>
      <c r="J94" s="29"/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1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37" t="s">
        <v>113</v>
      </c>
      <c r="D96" s="107"/>
      <c r="E96" s="107"/>
      <c r="F96" s="107"/>
      <c r="G96" s="107"/>
      <c r="H96" s="107"/>
      <c r="I96" s="138"/>
      <c r="J96" s="139" t="s">
        <v>114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1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22.9" customHeight="1">
      <c r="A98" s="33"/>
      <c r="B98" s="34"/>
      <c r="C98" s="140" t="s">
        <v>115</v>
      </c>
      <c r="D98" s="33"/>
      <c r="E98" s="33"/>
      <c r="F98" s="33"/>
      <c r="G98" s="33"/>
      <c r="H98" s="33"/>
      <c r="I98" s="112"/>
      <c r="J98" s="72">
        <f>J132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116</v>
      </c>
    </row>
    <row r="99" spans="1:65" s="9" customFormat="1" ht="24.95" customHeight="1">
      <c r="B99" s="141"/>
      <c r="D99" s="142" t="s">
        <v>619</v>
      </c>
      <c r="E99" s="143"/>
      <c r="F99" s="143"/>
      <c r="G99" s="143"/>
      <c r="H99" s="143"/>
      <c r="I99" s="144"/>
      <c r="J99" s="145">
        <f>J133</f>
        <v>0</v>
      </c>
      <c r="L99" s="141"/>
    </row>
    <row r="100" spans="1:65" s="10" customFormat="1" ht="19.899999999999999" customHeight="1">
      <c r="B100" s="146"/>
      <c r="D100" s="147" t="s">
        <v>620</v>
      </c>
      <c r="E100" s="148"/>
      <c r="F100" s="148"/>
      <c r="G100" s="148"/>
      <c r="H100" s="148"/>
      <c r="I100" s="149"/>
      <c r="J100" s="150">
        <f>J134</f>
        <v>0</v>
      </c>
      <c r="L100" s="146"/>
    </row>
    <row r="101" spans="1:65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112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65" s="2" customFormat="1" ht="6.95" customHeight="1">
      <c r="A102" s="33"/>
      <c r="B102" s="34"/>
      <c r="C102" s="33"/>
      <c r="D102" s="33"/>
      <c r="E102" s="33"/>
      <c r="F102" s="33"/>
      <c r="G102" s="33"/>
      <c r="H102" s="33"/>
      <c r="I102" s="112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65" s="2" customFormat="1" ht="29.25" customHeight="1">
      <c r="A103" s="33"/>
      <c r="B103" s="34"/>
      <c r="C103" s="140" t="s">
        <v>131</v>
      </c>
      <c r="D103" s="33"/>
      <c r="E103" s="33"/>
      <c r="F103" s="33"/>
      <c r="G103" s="33"/>
      <c r="H103" s="33"/>
      <c r="I103" s="112"/>
      <c r="J103" s="151">
        <f>ROUND(J104 + J105 + J106 + J107 + J108 + J109,2)</f>
        <v>0</v>
      </c>
      <c r="K103" s="33"/>
      <c r="L103" s="43"/>
      <c r="N103" s="152" t="s">
        <v>37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65" s="2" customFormat="1" ht="18" customHeight="1">
      <c r="A104" s="33"/>
      <c r="B104" s="153"/>
      <c r="C104" s="112"/>
      <c r="D104" s="302" t="s">
        <v>132</v>
      </c>
      <c r="E104" s="302"/>
      <c r="F104" s="302"/>
      <c r="G104" s="112"/>
      <c r="H104" s="112"/>
      <c r="I104" s="112"/>
      <c r="J104" s="100">
        <v>0</v>
      </c>
      <c r="K104" s="112"/>
      <c r="L104" s="155"/>
      <c r="M104" s="156"/>
      <c r="N104" s="157" t="s">
        <v>39</v>
      </c>
      <c r="O104" s="156"/>
      <c r="P104" s="156"/>
      <c r="Q104" s="156"/>
      <c r="R104" s="156"/>
      <c r="S104" s="112"/>
      <c r="T104" s="112"/>
      <c r="U104" s="112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12"/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8" t="s">
        <v>133</v>
      </c>
      <c r="AZ104" s="156"/>
      <c r="BA104" s="156"/>
      <c r="BB104" s="156"/>
      <c r="BC104" s="156"/>
      <c r="BD104" s="156"/>
      <c r="BE104" s="159">
        <f t="shared" ref="BE104:BE109" si="0">IF(N104="základná",J104,0)</f>
        <v>0</v>
      </c>
      <c r="BF104" s="159">
        <f t="shared" ref="BF104:BF109" si="1">IF(N104="znížená",J104,0)</f>
        <v>0</v>
      </c>
      <c r="BG104" s="159">
        <f t="shared" ref="BG104:BG109" si="2">IF(N104="zákl. prenesená",J104,0)</f>
        <v>0</v>
      </c>
      <c r="BH104" s="159">
        <f t="shared" ref="BH104:BH109" si="3">IF(N104="zníž. prenesená",J104,0)</f>
        <v>0</v>
      </c>
      <c r="BI104" s="159">
        <f t="shared" ref="BI104:BI109" si="4">IF(N104="nulová",J104,0)</f>
        <v>0</v>
      </c>
      <c r="BJ104" s="158" t="s">
        <v>86</v>
      </c>
      <c r="BK104" s="156"/>
      <c r="BL104" s="156"/>
      <c r="BM104" s="156"/>
    </row>
    <row r="105" spans="1:65" s="2" customFormat="1" ht="18" customHeight="1">
      <c r="A105" s="33"/>
      <c r="B105" s="153"/>
      <c r="C105" s="112"/>
      <c r="D105" s="302" t="s">
        <v>134</v>
      </c>
      <c r="E105" s="302"/>
      <c r="F105" s="302"/>
      <c r="G105" s="112"/>
      <c r="H105" s="112"/>
      <c r="I105" s="112"/>
      <c r="J105" s="100">
        <v>0</v>
      </c>
      <c r="K105" s="112"/>
      <c r="L105" s="155"/>
      <c r="M105" s="156"/>
      <c r="N105" s="157" t="s">
        <v>39</v>
      </c>
      <c r="O105" s="156"/>
      <c r="P105" s="156"/>
      <c r="Q105" s="156"/>
      <c r="R105" s="156"/>
      <c r="S105" s="112"/>
      <c r="T105" s="112"/>
      <c r="U105" s="112"/>
      <c r="V105" s="112"/>
      <c r="W105" s="112"/>
      <c r="X105" s="112"/>
      <c r="Y105" s="112"/>
      <c r="Z105" s="112"/>
      <c r="AA105" s="112"/>
      <c r="AB105" s="112"/>
      <c r="AC105" s="112"/>
      <c r="AD105" s="112"/>
      <c r="AE105" s="112"/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8" t="s">
        <v>133</v>
      </c>
      <c r="AZ105" s="156"/>
      <c r="BA105" s="156"/>
      <c r="BB105" s="156"/>
      <c r="BC105" s="156"/>
      <c r="BD105" s="156"/>
      <c r="BE105" s="159">
        <f t="shared" si="0"/>
        <v>0</v>
      </c>
      <c r="BF105" s="159">
        <f t="shared" si="1"/>
        <v>0</v>
      </c>
      <c r="BG105" s="159">
        <f t="shared" si="2"/>
        <v>0</v>
      </c>
      <c r="BH105" s="159">
        <f t="shared" si="3"/>
        <v>0</v>
      </c>
      <c r="BI105" s="159">
        <f t="shared" si="4"/>
        <v>0</v>
      </c>
      <c r="BJ105" s="158" t="s">
        <v>86</v>
      </c>
      <c r="BK105" s="156"/>
      <c r="BL105" s="156"/>
      <c r="BM105" s="156"/>
    </row>
    <row r="106" spans="1:65" s="2" customFormat="1" ht="18" customHeight="1">
      <c r="A106" s="33"/>
      <c r="B106" s="153"/>
      <c r="C106" s="112"/>
      <c r="D106" s="302" t="s">
        <v>135</v>
      </c>
      <c r="E106" s="302"/>
      <c r="F106" s="302"/>
      <c r="G106" s="112"/>
      <c r="H106" s="112"/>
      <c r="I106" s="112"/>
      <c r="J106" s="100">
        <v>0</v>
      </c>
      <c r="K106" s="112"/>
      <c r="L106" s="155"/>
      <c r="M106" s="156"/>
      <c r="N106" s="157" t="s">
        <v>39</v>
      </c>
      <c r="O106" s="156"/>
      <c r="P106" s="156"/>
      <c r="Q106" s="156"/>
      <c r="R106" s="156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  <c r="AC106" s="112"/>
      <c r="AD106" s="112"/>
      <c r="AE106" s="112"/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8" t="s">
        <v>133</v>
      </c>
      <c r="AZ106" s="156"/>
      <c r="BA106" s="156"/>
      <c r="BB106" s="156"/>
      <c r="BC106" s="156"/>
      <c r="BD106" s="156"/>
      <c r="BE106" s="159">
        <f t="shared" si="0"/>
        <v>0</v>
      </c>
      <c r="BF106" s="159">
        <f t="shared" si="1"/>
        <v>0</v>
      </c>
      <c r="BG106" s="159">
        <f t="shared" si="2"/>
        <v>0</v>
      </c>
      <c r="BH106" s="159">
        <f t="shared" si="3"/>
        <v>0</v>
      </c>
      <c r="BI106" s="159">
        <f t="shared" si="4"/>
        <v>0</v>
      </c>
      <c r="BJ106" s="158" t="s">
        <v>86</v>
      </c>
      <c r="BK106" s="156"/>
      <c r="BL106" s="156"/>
      <c r="BM106" s="156"/>
    </row>
    <row r="107" spans="1:65" s="2" customFormat="1" ht="18" customHeight="1">
      <c r="A107" s="33"/>
      <c r="B107" s="153"/>
      <c r="C107" s="112"/>
      <c r="D107" s="302" t="s">
        <v>136</v>
      </c>
      <c r="E107" s="302"/>
      <c r="F107" s="302"/>
      <c r="G107" s="112"/>
      <c r="H107" s="112"/>
      <c r="I107" s="112"/>
      <c r="J107" s="100">
        <v>0</v>
      </c>
      <c r="K107" s="112"/>
      <c r="L107" s="155"/>
      <c r="M107" s="156"/>
      <c r="N107" s="157" t="s">
        <v>39</v>
      </c>
      <c r="O107" s="156"/>
      <c r="P107" s="156"/>
      <c r="Q107" s="156"/>
      <c r="R107" s="156"/>
      <c r="S107" s="112"/>
      <c r="T107" s="112"/>
      <c r="U107" s="112"/>
      <c r="V107" s="112"/>
      <c r="W107" s="112"/>
      <c r="X107" s="112"/>
      <c r="Y107" s="112"/>
      <c r="Z107" s="112"/>
      <c r="AA107" s="112"/>
      <c r="AB107" s="112"/>
      <c r="AC107" s="112"/>
      <c r="AD107" s="112"/>
      <c r="AE107" s="112"/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8" t="s">
        <v>133</v>
      </c>
      <c r="AZ107" s="156"/>
      <c r="BA107" s="156"/>
      <c r="BB107" s="156"/>
      <c r="BC107" s="156"/>
      <c r="BD107" s="156"/>
      <c r="BE107" s="159">
        <f t="shared" si="0"/>
        <v>0</v>
      </c>
      <c r="BF107" s="159">
        <f t="shared" si="1"/>
        <v>0</v>
      </c>
      <c r="BG107" s="159">
        <f t="shared" si="2"/>
        <v>0</v>
      </c>
      <c r="BH107" s="159">
        <f t="shared" si="3"/>
        <v>0</v>
      </c>
      <c r="BI107" s="159">
        <f t="shared" si="4"/>
        <v>0</v>
      </c>
      <c r="BJ107" s="158" t="s">
        <v>86</v>
      </c>
      <c r="BK107" s="156"/>
      <c r="BL107" s="156"/>
      <c r="BM107" s="156"/>
    </row>
    <row r="108" spans="1:65" s="2" customFormat="1" ht="18" customHeight="1">
      <c r="A108" s="33"/>
      <c r="B108" s="153"/>
      <c r="C108" s="112"/>
      <c r="D108" s="302" t="s">
        <v>137</v>
      </c>
      <c r="E108" s="302"/>
      <c r="F108" s="302"/>
      <c r="G108" s="112"/>
      <c r="H108" s="112"/>
      <c r="I108" s="112"/>
      <c r="J108" s="100">
        <v>0</v>
      </c>
      <c r="K108" s="112"/>
      <c r="L108" s="155"/>
      <c r="M108" s="156"/>
      <c r="N108" s="157" t="s">
        <v>39</v>
      </c>
      <c r="O108" s="156"/>
      <c r="P108" s="156"/>
      <c r="Q108" s="156"/>
      <c r="R108" s="156"/>
      <c r="S108" s="112"/>
      <c r="T108" s="112"/>
      <c r="U108" s="112"/>
      <c r="V108" s="112"/>
      <c r="W108" s="112"/>
      <c r="X108" s="112"/>
      <c r="Y108" s="112"/>
      <c r="Z108" s="112"/>
      <c r="AA108" s="112"/>
      <c r="AB108" s="112"/>
      <c r="AC108" s="112"/>
      <c r="AD108" s="112"/>
      <c r="AE108" s="112"/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8" t="s">
        <v>133</v>
      </c>
      <c r="AZ108" s="156"/>
      <c r="BA108" s="156"/>
      <c r="BB108" s="156"/>
      <c r="BC108" s="156"/>
      <c r="BD108" s="156"/>
      <c r="BE108" s="159">
        <f t="shared" si="0"/>
        <v>0</v>
      </c>
      <c r="BF108" s="159">
        <f t="shared" si="1"/>
        <v>0</v>
      </c>
      <c r="BG108" s="159">
        <f t="shared" si="2"/>
        <v>0</v>
      </c>
      <c r="BH108" s="159">
        <f t="shared" si="3"/>
        <v>0</v>
      </c>
      <c r="BI108" s="159">
        <f t="shared" si="4"/>
        <v>0</v>
      </c>
      <c r="BJ108" s="158" t="s">
        <v>86</v>
      </c>
      <c r="BK108" s="156"/>
      <c r="BL108" s="156"/>
      <c r="BM108" s="156"/>
    </row>
    <row r="109" spans="1:65" s="2" customFormat="1" ht="18" customHeight="1">
      <c r="A109" s="33"/>
      <c r="B109" s="153"/>
      <c r="C109" s="112"/>
      <c r="D109" s="154" t="s">
        <v>138</v>
      </c>
      <c r="E109" s="112"/>
      <c r="F109" s="112"/>
      <c r="G109" s="112"/>
      <c r="H109" s="112"/>
      <c r="I109" s="112"/>
      <c r="J109" s="100">
        <f>ROUND(J32*T109,2)</f>
        <v>0</v>
      </c>
      <c r="K109" s="112"/>
      <c r="L109" s="155"/>
      <c r="M109" s="156"/>
      <c r="N109" s="157" t="s">
        <v>39</v>
      </c>
      <c r="O109" s="156"/>
      <c r="P109" s="156"/>
      <c r="Q109" s="156"/>
      <c r="R109" s="156"/>
      <c r="S109" s="112"/>
      <c r="T109" s="112"/>
      <c r="U109" s="112"/>
      <c r="V109" s="112"/>
      <c r="W109" s="112"/>
      <c r="X109" s="112"/>
      <c r="Y109" s="112"/>
      <c r="Z109" s="112"/>
      <c r="AA109" s="112"/>
      <c r="AB109" s="112"/>
      <c r="AC109" s="112"/>
      <c r="AD109" s="112"/>
      <c r="AE109" s="112"/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8" t="s">
        <v>139</v>
      </c>
      <c r="AZ109" s="156"/>
      <c r="BA109" s="156"/>
      <c r="BB109" s="156"/>
      <c r="BC109" s="156"/>
      <c r="BD109" s="156"/>
      <c r="BE109" s="159">
        <f t="shared" si="0"/>
        <v>0</v>
      </c>
      <c r="BF109" s="159">
        <f t="shared" si="1"/>
        <v>0</v>
      </c>
      <c r="BG109" s="159">
        <f t="shared" si="2"/>
        <v>0</v>
      </c>
      <c r="BH109" s="159">
        <f t="shared" si="3"/>
        <v>0</v>
      </c>
      <c r="BI109" s="159">
        <f t="shared" si="4"/>
        <v>0</v>
      </c>
      <c r="BJ109" s="158" t="s">
        <v>86</v>
      </c>
      <c r="BK109" s="156"/>
      <c r="BL109" s="156"/>
      <c r="BM109" s="156"/>
    </row>
    <row r="110" spans="1:65" s="2" customFormat="1">
      <c r="A110" s="33"/>
      <c r="B110" s="34"/>
      <c r="C110" s="33"/>
      <c r="D110" s="33"/>
      <c r="E110" s="33"/>
      <c r="F110" s="33"/>
      <c r="G110" s="33"/>
      <c r="H110" s="33"/>
      <c r="I110" s="11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65" s="2" customFormat="1" ht="29.25" customHeight="1">
      <c r="A111" s="33"/>
      <c r="B111" s="34"/>
      <c r="C111" s="106" t="s">
        <v>105</v>
      </c>
      <c r="D111" s="107"/>
      <c r="E111" s="107"/>
      <c r="F111" s="107"/>
      <c r="G111" s="107"/>
      <c r="H111" s="107"/>
      <c r="I111" s="138"/>
      <c r="J111" s="108">
        <f>ROUND(J98+J103,2)</f>
        <v>0</v>
      </c>
      <c r="K111" s="107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65" s="2" customFormat="1" ht="6.95" customHeight="1">
      <c r="A112" s="33"/>
      <c r="B112" s="48"/>
      <c r="C112" s="49"/>
      <c r="D112" s="49"/>
      <c r="E112" s="49"/>
      <c r="F112" s="49"/>
      <c r="G112" s="49"/>
      <c r="H112" s="49"/>
      <c r="I112" s="135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0"/>
      <c r="C116" s="51"/>
      <c r="D116" s="51"/>
      <c r="E116" s="51"/>
      <c r="F116" s="51"/>
      <c r="G116" s="51"/>
      <c r="H116" s="51"/>
      <c r="I116" s="136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1" t="s">
        <v>140</v>
      </c>
      <c r="D117" s="33"/>
      <c r="E117" s="33"/>
      <c r="F117" s="33"/>
      <c r="G117" s="33"/>
      <c r="H117" s="33"/>
      <c r="I117" s="11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11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7" t="s">
        <v>15</v>
      </c>
      <c r="D119" s="33"/>
      <c r="E119" s="33"/>
      <c r="F119" s="33"/>
      <c r="G119" s="33"/>
      <c r="H119" s="33"/>
      <c r="I119" s="11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3"/>
      <c r="D120" s="33"/>
      <c r="E120" s="300" t="str">
        <f>E7</f>
        <v>Archeologický komplex Dolná brána - múzeum</v>
      </c>
      <c r="F120" s="301"/>
      <c r="G120" s="301"/>
      <c r="H120" s="301"/>
      <c r="I120" s="11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0"/>
      <c r="C121" s="27" t="s">
        <v>107</v>
      </c>
      <c r="I121" s="109"/>
      <c r="L121" s="20"/>
    </row>
    <row r="122" spans="1:31" s="2" customFormat="1" ht="16.5" customHeight="1">
      <c r="A122" s="33"/>
      <c r="B122" s="34"/>
      <c r="C122" s="33"/>
      <c r="D122" s="33"/>
      <c r="E122" s="300" t="s">
        <v>108</v>
      </c>
      <c r="F122" s="299"/>
      <c r="G122" s="299"/>
      <c r="H122" s="299"/>
      <c r="I122" s="11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7" t="s">
        <v>109</v>
      </c>
      <c r="D123" s="33"/>
      <c r="E123" s="33"/>
      <c r="F123" s="33"/>
      <c r="G123" s="33"/>
      <c r="H123" s="33"/>
      <c r="I123" s="11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64" t="str">
        <f>E11</f>
        <v>SO 03 - Slaboprúd</v>
      </c>
      <c r="F124" s="299"/>
      <c r="G124" s="299"/>
      <c r="H124" s="299"/>
      <c r="I124" s="11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3"/>
      <c r="D125" s="33"/>
      <c r="E125" s="33"/>
      <c r="F125" s="33"/>
      <c r="G125" s="33"/>
      <c r="H125" s="33"/>
      <c r="I125" s="11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7" t="s">
        <v>19</v>
      </c>
      <c r="D126" s="33"/>
      <c r="E126" s="33"/>
      <c r="F126" s="25" t="str">
        <f>F14</f>
        <v xml:space="preserve"> </v>
      </c>
      <c r="G126" s="33"/>
      <c r="H126" s="33"/>
      <c r="I126" s="113" t="s">
        <v>21</v>
      </c>
      <c r="J126" s="56" t="str">
        <f>IF(J14="","",J14)</f>
        <v/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11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43.15" customHeight="1">
      <c r="A128" s="33"/>
      <c r="B128" s="34"/>
      <c r="C128" s="27" t="s">
        <v>22</v>
      </c>
      <c r="D128" s="33"/>
      <c r="E128" s="33"/>
      <c r="F128" s="25" t="str">
        <f>E17</f>
        <v>Mesto Košice, Tr. SNP 48/A, 040 11 Košice</v>
      </c>
      <c r="G128" s="33"/>
      <c r="H128" s="33"/>
      <c r="I128" s="113" t="s">
        <v>26</v>
      </c>
      <c r="J128" s="29" t="str">
        <f>E23</f>
        <v>Ing.arch. Jana Lamiová, Ing.arch. Alexander Lami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27.95" customHeight="1">
      <c r="A129" s="33"/>
      <c r="B129" s="34"/>
      <c r="C129" s="27" t="s">
        <v>25</v>
      </c>
      <c r="D129" s="33"/>
      <c r="E129" s="33"/>
      <c r="F129" s="25" t="str">
        <f>IF(E20="","",E20)</f>
        <v/>
      </c>
      <c r="G129" s="33"/>
      <c r="H129" s="33"/>
      <c r="I129" s="113" t="s">
        <v>29</v>
      </c>
      <c r="J129" s="29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112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60"/>
      <c r="B131" s="161"/>
      <c r="C131" s="162" t="s">
        <v>141</v>
      </c>
      <c r="D131" s="163" t="s">
        <v>58</v>
      </c>
      <c r="E131" s="163" t="s">
        <v>54</v>
      </c>
      <c r="F131" s="163" t="s">
        <v>55</v>
      </c>
      <c r="G131" s="163" t="s">
        <v>142</v>
      </c>
      <c r="H131" s="163" t="s">
        <v>143</v>
      </c>
      <c r="I131" s="164" t="s">
        <v>144</v>
      </c>
      <c r="J131" s="165" t="s">
        <v>114</v>
      </c>
      <c r="K131" s="166" t="s">
        <v>145</v>
      </c>
      <c r="L131" s="167"/>
      <c r="M131" s="63" t="s">
        <v>1</v>
      </c>
      <c r="N131" s="64" t="s">
        <v>37</v>
      </c>
      <c r="O131" s="64" t="s">
        <v>146</v>
      </c>
      <c r="P131" s="64" t="s">
        <v>147</v>
      </c>
      <c r="Q131" s="64" t="s">
        <v>148</v>
      </c>
      <c r="R131" s="64" t="s">
        <v>149</v>
      </c>
      <c r="S131" s="64" t="s">
        <v>150</v>
      </c>
      <c r="T131" s="65" t="s">
        <v>151</v>
      </c>
      <c r="U131" s="16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/>
    </row>
    <row r="132" spans="1:65" s="2" customFormat="1" ht="22.9" customHeight="1">
      <c r="A132" s="33"/>
      <c r="B132" s="34"/>
      <c r="C132" s="70" t="s">
        <v>111</v>
      </c>
      <c r="D132" s="33"/>
      <c r="E132" s="33"/>
      <c r="F132" s="33"/>
      <c r="G132" s="33"/>
      <c r="H132" s="33"/>
      <c r="I132" s="112"/>
      <c r="J132" s="168">
        <f>BK132</f>
        <v>0</v>
      </c>
      <c r="K132" s="33"/>
      <c r="L132" s="34"/>
      <c r="M132" s="66"/>
      <c r="N132" s="57"/>
      <c r="O132" s="67"/>
      <c r="P132" s="169">
        <f>P133</f>
        <v>0</v>
      </c>
      <c r="Q132" s="67"/>
      <c r="R132" s="169">
        <f>R133</f>
        <v>0</v>
      </c>
      <c r="S132" s="67"/>
      <c r="T132" s="170">
        <f>T133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7" t="s">
        <v>72</v>
      </c>
      <c r="AU132" s="17" t="s">
        <v>116</v>
      </c>
      <c r="BK132" s="171">
        <f>BK133</f>
        <v>0</v>
      </c>
    </row>
    <row r="133" spans="1:65" s="12" customFormat="1" ht="25.9" customHeight="1">
      <c r="B133" s="172"/>
      <c r="D133" s="173" t="s">
        <v>72</v>
      </c>
      <c r="E133" s="174" t="s">
        <v>303</v>
      </c>
      <c r="F133" s="174" t="s">
        <v>586</v>
      </c>
      <c r="I133" s="175"/>
      <c r="J133" s="176">
        <f>BK133</f>
        <v>0</v>
      </c>
      <c r="L133" s="172"/>
      <c r="M133" s="177"/>
      <c r="N133" s="178"/>
      <c r="O133" s="178"/>
      <c r="P133" s="179">
        <f>P134</f>
        <v>0</v>
      </c>
      <c r="Q133" s="178"/>
      <c r="R133" s="179">
        <f>R134</f>
        <v>0</v>
      </c>
      <c r="S133" s="178"/>
      <c r="T133" s="180">
        <f>T134</f>
        <v>0</v>
      </c>
      <c r="AR133" s="173" t="s">
        <v>173</v>
      </c>
      <c r="AT133" s="181" t="s">
        <v>72</v>
      </c>
      <c r="AU133" s="181" t="s">
        <v>73</v>
      </c>
      <c r="AY133" s="173" t="s">
        <v>154</v>
      </c>
      <c r="BK133" s="182">
        <f>BK134</f>
        <v>0</v>
      </c>
    </row>
    <row r="134" spans="1:65" s="12" customFormat="1" ht="22.9" customHeight="1">
      <c r="B134" s="172"/>
      <c r="D134" s="173" t="s">
        <v>72</v>
      </c>
      <c r="E134" s="183" t="s">
        <v>621</v>
      </c>
      <c r="F134" s="183" t="s">
        <v>622</v>
      </c>
      <c r="I134" s="175"/>
      <c r="J134" s="184">
        <f>BK134</f>
        <v>0</v>
      </c>
      <c r="L134" s="172"/>
      <c r="M134" s="177"/>
      <c r="N134" s="178"/>
      <c r="O134" s="178"/>
      <c r="P134" s="179">
        <f>P135</f>
        <v>0</v>
      </c>
      <c r="Q134" s="178"/>
      <c r="R134" s="179">
        <f>R135</f>
        <v>0</v>
      </c>
      <c r="S134" s="178"/>
      <c r="T134" s="180">
        <f>T135</f>
        <v>0</v>
      </c>
      <c r="AR134" s="173" t="s">
        <v>173</v>
      </c>
      <c r="AT134" s="181" t="s">
        <v>72</v>
      </c>
      <c r="AU134" s="181" t="s">
        <v>80</v>
      </c>
      <c r="AY134" s="173" t="s">
        <v>154</v>
      </c>
      <c r="BK134" s="182">
        <f>BK135</f>
        <v>0</v>
      </c>
    </row>
    <row r="135" spans="1:65" s="2" customFormat="1" ht="16.5" customHeight="1">
      <c r="A135" s="33"/>
      <c r="B135" s="153"/>
      <c r="C135" s="185" t="s">
        <v>80</v>
      </c>
      <c r="D135" s="185" t="s">
        <v>156</v>
      </c>
      <c r="E135" s="186" t="s">
        <v>626</v>
      </c>
      <c r="F135" s="187" t="s">
        <v>627</v>
      </c>
      <c r="G135" s="188" t="s">
        <v>471</v>
      </c>
      <c r="H135" s="189">
        <v>1</v>
      </c>
      <c r="I135" s="190"/>
      <c r="J135" s="191">
        <f>ROUND(I135*H135,2)</f>
        <v>0</v>
      </c>
      <c r="K135" s="192"/>
      <c r="L135" s="34"/>
      <c r="M135" s="234" t="s">
        <v>1</v>
      </c>
      <c r="N135" s="235" t="s">
        <v>39</v>
      </c>
      <c r="O135" s="236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7" t="s">
        <v>482</v>
      </c>
      <c r="AT135" s="197" t="s">
        <v>156</v>
      </c>
      <c r="AU135" s="197" t="s">
        <v>86</v>
      </c>
      <c r="AY135" s="17" t="s">
        <v>154</v>
      </c>
      <c r="BE135" s="103">
        <f>IF(N135="základná",J135,0)</f>
        <v>0</v>
      </c>
      <c r="BF135" s="103">
        <f>IF(N135="znížená",J135,0)</f>
        <v>0</v>
      </c>
      <c r="BG135" s="103">
        <f>IF(N135="zákl. prenesená",J135,0)</f>
        <v>0</v>
      </c>
      <c r="BH135" s="103">
        <f>IF(N135="zníž. prenesená",J135,0)</f>
        <v>0</v>
      </c>
      <c r="BI135" s="103">
        <f>IF(N135="nulová",J135,0)</f>
        <v>0</v>
      </c>
      <c r="BJ135" s="17" t="s">
        <v>86</v>
      </c>
      <c r="BK135" s="103">
        <f>ROUND(I135*H135,2)</f>
        <v>0</v>
      </c>
      <c r="BL135" s="17" t="s">
        <v>482</v>
      </c>
      <c r="BM135" s="197" t="s">
        <v>628</v>
      </c>
    </row>
    <row r="136" spans="1:65" s="2" customFormat="1" ht="6.95" customHeight="1">
      <c r="A136" s="33"/>
      <c r="B136" s="48"/>
      <c r="C136" s="49"/>
      <c r="D136" s="49"/>
      <c r="E136" s="49"/>
      <c r="F136" s="49"/>
      <c r="G136" s="49"/>
      <c r="H136" s="49"/>
      <c r="I136" s="135"/>
      <c r="J136" s="49"/>
      <c r="K136" s="49"/>
      <c r="L136" s="34"/>
      <c r="M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</sheetData>
  <autoFilter ref="C131:K135"/>
  <mergeCells count="18">
    <mergeCell ref="E29:H29"/>
    <mergeCell ref="E26:H26"/>
    <mergeCell ref="L2:V2"/>
    <mergeCell ref="E7:H7"/>
    <mergeCell ref="E9:H9"/>
    <mergeCell ref="E11:H11"/>
    <mergeCell ref="E20:H20"/>
    <mergeCell ref="E124:H124"/>
    <mergeCell ref="E85:H85"/>
    <mergeCell ref="E87:H87"/>
    <mergeCell ref="E89:H89"/>
    <mergeCell ref="D104:F104"/>
    <mergeCell ref="D105:F105"/>
    <mergeCell ref="D106:F106"/>
    <mergeCell ref="D107:F107"/>
    <mergeCell ref="D108:F108"/>
    <mergeCell ref="E120:H120"/>
    <mergeCell ref="E122:H1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2:BM136"/>
  <sheetViews>
    <sheetView topLeftCell="A115" workbookViewId="0">
      <selection activeCell="I135" sqref="I13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0" style="1" hidden="1" customWidth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9.33203125" style="1"/>
  </cols>
  <sheetData>
    <row r="2" spans="1:46">
      <c r="L2" s="290" t="s">
        <v>5</v>
      </c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7" t="s">
        <v>96</v>
      </c>
    </row>
    <row r="3" spans="1:46">
      <c r="B3" s="18"/>
      <c r="C3" s="19"/>
      <c r="D3" s="19"/>
      <c r="E3" s="19"/>
      <c r="F3" s="19"/>
      <c r="G3" s="19"/>
      <c r="H3" s="19"/>
      <c r="I3" s="110"/>
      <c r="J3" s="19"/>
      <c r="K3" s="19"/>
      <c r="L3" s="20"/>
      <c r="AT3" s="17" t="s">
        <v>73</v>
      </c>
    </row>
    <row r="4" spans="1:46" ht="18">
      <c r="B4" s="20"/>
      <c r="D4" s="21" t="s">
        <v>106</v>
      </c>
      <c r="L4" s="20"/>
      <c r="M4" s="111" t="s">
        <v>9</v>
      </c>
      <c r="AT4" s="17" t="s">
        <v>3</v>
      </c>
    </row>
    <row r="5" spans="1:46">
      <c r="B5" s="20"/>
      <c r="L5" s="20"/>
    </row>
    <row r="6" spans="1:46" ht="12.75">
      <c r="B6" s="20"/>
      <c r="D6" s="27" t="s">
        <v>15</v>
      </c>
      <c r="L6" s="20"/>
    </row>
    <row r="7" spans="1:46" ht="12.75">
      <c r="B7" s="20"/>
      <c r="E7" s="300" t="str">
        <f>'Rekapitulácia stavby'!K6</f>
        <v>Archeologický komplex Dolná brána - múzeum</v>
      </c>
      <c r="F7" s="301"/>
      <c r="G7" s="301"/>
      <c r="H7" s="301"/>
      <c r="L7" s="20"/>
    </row>
    <row r="8" spans="1:46" ht="12.75">
      <c r="B8" s="20"/>
      <c r="D8" s="27" t="s">
        <v>107</v>
      </c>
      <c r="L8" s="20"/>
    </row>
    <row r="9" spans="1:46" s="2" customFormat="1">
      <c r="A9" s="33"/>
      <c r="B9" s="34"/>
      <c r="C9" s="33"/>
      <c r="D9" s="33"/>
      <c r="E9" s="300" t="s">
        <v>108</v>
      </c>
      <c r="F9" s="299"/>
      <c r="G9" s="299"/>
      <c r="H9" s="299"/>
      <c r="I9" s="11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.75">
      <c r="A10" s="33"/>
      <c r="B10" s="34"/>
      <c r="C10" s="33"/>
      <c r="D10" s="27" t="s">
        <v>109</v>
      </c>
      <c r="E10" s="33"/>
      <c r="F10" s="33"/>
      <c r="G10" s="33"/>
      <c r="H10" s="33"/>
      <c r="I10" s="11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21" customHeight="1">
      <c r="A11" s="33"/>
      <c r="B11" s="34"/>
      <c r="C11" s="33"/>
      <c r="D11" s="33"/>
      <c r="E11" s="264" t="s">
        <v>630</v>
      </c>
      <c r="F11" s="299"/>
      <c r="G11" s="299"/>
      <c r="H11" s="299"/>
      <c r="I11" s="11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11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.75">
      <c r="A13" s="33"/>
      <c r="B13" s="34"/>
      <c r="C13" s="33"/>
      <c r="D13" s="27" t="s">
        <v>17</v>
      </c>
      <c r="E13" s="33"/>
      <c r="F13" s="25" t="s">
        <v>1</v>
      </c>
      <c r="G13" s="33"/>
      <c r="H13" s="33"/>
      <c r="I13" s="113" t="s">
        <v>18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.75">
      <c r="A14" s="33"/>
      <c r="B14" s="34"/>
      <c r="C14" s="33"/>
      <c r="D14" s="27" t="s">
        <v>19</v>
      </c>
      <c r="E14" s="33"/>
      <c r="F14" s="25" t="s">
        <v>20</v>
      </c>
      <c r="G14" s="33"/>
      <c r="H14" s="33"/>
      <c r="I14" s="113" t="s">
        <v>21</v>
      </c>
      <c r="J14" s="246" t="str">
        <f>IF('Rekapitulácia stavby'!AN8="","",'Rekapitulácia stavby'!AN8)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>
      <c r="A15" s="33"/>
      <c r="B15" s="34"/>
      <c r="C15" s="33"/>
      <c r="D15" s="33"/>
      <c r="E15" s="33"/>
      <c r="F15" s="33"/>
      <c r="G15" s="33"/>
      <c r="H15" s="33"/>
      <c r="I15" s="11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.75">
      <c r="A16" s="33"/>
      <c r="B16" s="34"/>
      <c r="C16" s="33"/>
      <c r="D16" s="27" t="s">
        <v>22</v>
      </c>
      <c r="E16" s="33"/>
      <c r="F16" s="33"/>
      <c r="G16" s="33"/>
      <c r="H16" s="33"/>
      <c r="I16" s="113" t="s">
        <v>23</v>
      </c>
      <c r="J16" s="25" t="str">
        <f>IF('Rekapitulácia stavby'!AN10="","",'Rekapitulácia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.75">
      <c r="A17" s="33"/>
      <c r="B17" s="34"/>
      <c r="C17" s="33"/>
      <c r="D17" s="33"/>
      <c r="E17" s="25" t="str">
        <f>IF('Rekapitulácia stavby'!E11="","",'Rekapitulácia stavby'!E11)</f>
        <v>Mesto Košice, Tr. SNP 48/A, 040 11 Košice</v>
      </c>
      <c r="F17" s="33"/>
      <c r="G17" s="33"/>
      <c r="H17" s="33"/>
      <c r="I17" s="113" t="s">
        <v>24</v>
      </c>
      <c r="J17" s="25" t="str">
        <f>IF('Rekapitulácia stavby'!AN11="","",'Rekapitulácia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>
      <c r="A18" s="33"/>
      <c r="B18" s="34"/>
      <c r="C18" s="33"/>
      <c r="D18" s="33"/>
      <c r="E18" s="33"/>
      <c r="F18" s="33"/>
      <c r="G18" s="33"/>
      <c r="H18" s="33"/>
      <c r="I18" s="11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.75">
      <c r="A19" s="33"/>
      <c r="B19" s="34"/>
      <c r="C19" s="33"/>
      <c r="D19" s="27" t="s">
        <v>25</v>
      </c>
      <c r="E19" s="33"/>
      <c r="F19" s="33"/>
      <c r="G19" s="33"/>
      <c r="H19" s="33"/>
      <c r="I19" s="113" t="s">
        <v>23</v>
      </c>
      <c r="J19" s="244" t="str">
        <f>IF('Rekapitulácia stavby'!AN13="","",'Rekapitulácia stavby'!AN13)</f>
        <v/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.75">
      <c r="A20" s="33"/>
      <c r="B20" s="34"/>
      <c r="C20" s="33"/>
      <c r="D20" s="33"/>
      <c r="E20" s="303" t="str">
        <f>IF('Rekapitulácia stavby'!E14="","",'Rekapitulácia stavby'!E14)</f>
        <v/>
      </c>
      <c r="F20" s="303"/>
      <c r="G20" s="303"/>
      <c r="H20" s="303"/>
      <c r="I20" s="113" t="s">
        <v>24</v>
      </c>
      <c r="J20" s="244" t="str">
        <f>IF('Rekapitulácia stavby'!AN14="","",'Rekapitulácia stavby'!AN14)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>
      <c r="A21" s="33"/>
      <c r="B21" s="34"/>
      <c r="C21" s="33"/>
      <c r="D21" s="33"/>
      <c r="E21" s="33"/>
      <c r="F21" s="33"/>
      <c r="G21" s="33"/>
      <c r="H21" s="33"/>
      <c r="I21" s="11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.75">
      <c r="A22" s="33"/>
      <c r="B22" s="34"/>
      <c r="C22" s="33"/>
      <c r="D22" s="27" t="s">
        <v>26</v>
      </c>
      <c r="E22" s="33"/>
      <c r="F22" s="33"/>
      <c r="G22" s="33"/>
      <c r="H22" s="33"/>
      <c r="I22" s="113" t="s">
        <v>23</v>
      </c>
      <c r="J22" s="25" t="str">
        <f>IF('Rekapitulácia stavby'!AN16="","",'Rekapitulácia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.75">
      <c r="A23" s="33"/>
      <c r="B23" s="34"/>
      <c r="C23" s="33"/>
      <c r="D23" s="33"/>
      <c r="E23" s="25" t="str">
        <f>IF('Rekapitulácia stavby'!E17="","",'Rekapitulácia stavby'!E17)</f>
        <v>Ing.arch. Jana Lamiová, Ing.arch. Alexander Lami</v>
      </c>
      <c r="F23" s="33"/>
      <c r="G23" s="33"/>
      <c r="H23" s="33"/>
      <c r="I23" s="113" t="s">
        <v>24</v>
      </c>
      <c r="J23" s="25" t="str">
        <f>IF('Rekapitulácia stavby'!AN17="","",'Rekapitulácia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>
      <c r="A24" s="33"/>
      <c r="B24" s="34"/>
      <c r="C24" s="33"/>
      <c r="D24" s="33"/>
      <c r="E24" s="33"/>
      <c r="F24" s="33"/>
      <c r="G24" s="33"/>
      <c r="H24" s="33"/>
      <c r="I24" s="11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.75">
      <c r="A25" s="33"/>
      <c r="B25" s="34"/>
      <c r="C25" s="33"/>
      <c r="D25" s="27" t="s">
        <v>29</v>
      </c>
      <c r="E25" s="33"/>
      <c r="F25" s="33"/>
      <c r="G25" s="33"/>
      <c r="H25" s="33"/>
      <c r="I25" s="113" t="s">
        <v>23</v>
      </c>
      <c r="J25" s="25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.75">
      <c r="A26" s="33"/>
      <c r="B26" s="34"/>
      <c r="C26" s="33"/>
      <c r="D26" s="33"/>
      <c r="E26" s="268" t="str">
        <f>IF('Rekapitulácia stavby'!E20="","",'Rekapitulácia stavby'!E20)</f>
        <v/>
      </c>
      <c r="F26" s="268"/>
      <c r="G26" s="268"/>
      <c r="H26" s="268"/>
      <c r="I26" s="113" t="s">
        <v>24</v>
      </c>
      <c r="J26" s="25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>
      <c r="A27" s="33"/>
      <c r="B27" s="34"/>
      <c r="C27" s="33"/>
      <c r="D27" s="33"/>
      <c r="E27" s="33"/>
      <c r="F27" s="33"/>
      <c r="G27" s="33"/>
      <c r="H27" s="33"/>
      <c r="I27" s="11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.75">
      <c r="A28" s="33"/>
      <c r="B28" s="34"/>
      <c r="C28" s="33"/>
      <c r="D28" s="27" t="s">
        <v>30</v>
      </c>
      <c r="E28" s="33"/>
      <c r="F28" s="33"/>
      <c r="G28" s="33"/>
      <c r="H28" s="33"/>
      <c r="I28" s="11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2.75">
      <c r="A29" s="114"/>
      <c r="B29" s="115"/>
      <c r="C29" s="114"/>
      <c r="D29" s="114"/>
      <c r="E29" s="272" t="s">
        <v>1</v>
      </c>
      <c r="F29" s="272"/>
      <c r="G29" s="272"/>
      <c r="H29" s="272"/>
      <c r="I29" s="116"/>
      <c r="J29" s="114"/>
      <c r="K29" s="114"/>
      <c r="L29" s="117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>
      <c r="A30" s="33"/>
      <c r="B30" s="34"/>
      <c r="C30" s="33"/>
      <c r="D30" s="33"/>
      <c r="E30" s="33"/>
      <c r="F30" s="33"/>
      <c r="G30" s="33"/>
      <c r="H30" s="33"/>
      <c r="I30" s="11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>
      <c r="A31" s="33"/>
      <c r="B31" s="34"/>
      <c r="C31" s="33"/>
      <c r="D31" s="67"/>
      <c r="E31" s="67"/>
      <c r="F31" s="67"/>
      <c r="G31" s="67"/>
      <c r="H31" s="67"/>
      <c r="I31" s="11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2.75">
      <c r="A32" s="33"/>
      <c r="B32" s="34"/>
      <c r="C32" s="33"/>
      <c r="D32" s="25" t="s">
        <v>111</v>
      </c>
      <c r="E32" s="33"/>
      <c r="F32" s="33"/>
      <c r="G32" s="33"/>
      <c r="H32" s="33"/>
      <c r="I32" s="112"/>
      <c r="J32" s="32">
        <f>J98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2.75">
      <c r="A33" s="33"/>
      <c r="B33" s="34"/>
      <c r="C33" s="33"/>
      <c r="D33" s="31" t="s">
        <v>100</v>
      </c>
      <c r="E33" s="33"/>
      <c r="F33" s="33"/>
      <c r="G33" s="33"/>
      <c r="H33" s="33"/>
      <c r="I33" s="112"/>
      <c r="J33" s="32">
        <f>J103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5.75">
      <c r="A34" s="33"/>
      <c r="B34" s="34"/>
      <c r="C34" s="33"/>
      <c r="D34" s="119" t="s">
        <v>33</v>
      </c>
      <c r="E34" s="33"/>
      <c r="F34" s="33"/>
      <c r="G34" s="33"/>
      <c r="H34" s="33"/>
      <c r="I34" s="112"/>
      <c r="J34" s="72">
        <f>ROUND(J32 + J33,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>
      <c r="A35" s="33"/>
      <c r="B35" s="34"/>
      <c r="C35" s="33"/>
      <c r="D35" s="67"/>
      <c r="E35" s="67"/>
      <c r="F35" s="67"/>
      <c r="G35" s="67"/>
      <c r="H35" s="67"/>
      <c r="I35" s="118"/>
      <c r="J35" s="67"/>
      <c r="K35" s="67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2.75">
      <c r="A36" s="33"/>
      <c r="B36" s="34"/>
      <c r="C36" s="33"/>
      <c r="D36" s="33"/>
      <c r="E36" s="33"/>
      <c r="F36" s="37" t="s">
        <v>35</v>
      </c>
      <c r="G36" s="33"/>
      <c r="H36" s="33"/>
      <c r="I36" s="120" t="s">
        <v>34</v>
      </c>
      <c r="J36" s="37" t="s">
        <v>36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2.75">
      <c r="A37" s="33"/>
      <c r="B37" s="34"/>
      <c r="C37" s="33"/>
      <c r="D37" s="121" t="s">
        <v>37</v>
      </c>
      <c r="E37" s="27" t="s">
        <v>38</v>
      </c>
      <c r="F37" s="122">
        <f>ROUND((SUM(BE103:BE110) + SUM(BE132:BE135)),  2)</f>
        <v>0</v>
      </c>
      <c r="G37" s="33"/>
      <c r="H37" s="33"/>
      <c r="I37" s="123">
        <v>0.2</v>
      </c>
      <c r="J37" s="122">
        <f>ROUND(((SUM(BE103:BE110) + SUM(BE132:BE135))*I37),  2)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2.75">
      <c r="A38" s="33"/>
      <c r="B38" s="34"/>
      <c r="C38" s="33"/>
      <c r="D38" s="33"/>
      <c r="E38" s="27" t="s">
        <v>39</v>
      </c>
      <c r="F38" s="122">
        <f>ROUND((SUM(BF103:BF110) + SUM(BF132:BF135)),  2)</f>
        <v>0</v>
      </c>
      <c r="G38" s="33"/>
      <c r="H38" s="33"/>
      <c r="I38" s="123">
        <v>0.2</v>
      </c>
      <c r="J38" s="122">
        <f>ROUND(((SUM(BF103:BF110) + SUM(BF132:BF135))*I38),  2)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2.75">
      <c r="A39" s="33"/>
      <c r="B39" s="34"/>
      <c r="C39" s="33"/>
      <c r="D39" s="33"/>
      <c r="E39" s="27" t="s">
        <v>40</v>
      </c>
      <c r="F39" s="122">
        <f>ROUND((SUM(BG103:BG110) + SUM(BG132:BG135)),  2)</f>
        <v>0</v>
      </c>
      <c r="G39" s="33"/>
      <c r="H39" s="33"/>
      <c r="I39" s="123">
        <v>0.2</v>
      </c>
      <c r="J39" s="12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2.75">
      <c r="A40" s="33"/>
      <c r="B40" s="34"/>
      <c r="C40" s="33"/>
      <c r="D40" s="33"/>
      <c r="E40" s="27" t="s">
        <v>41</v>
      </c>
      <c r="F40" s="122">
        <f>ROUND((SUM(BH103:BH110) + SUM(BH132:BH135)),  2)</f>
        <v>0</v>
      </c>
      <c r="G40" s="33"/>
      <c r="H40" s="33"/>
      <c r="I40" s="123">
        <v>0.2</v>
      </c>
      <c r="J40" s="122">
        <f>0</f>
        <v>0</v>
      </c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12.75">
      <c r="A41" s="33"/>
      <c r="B41" s="34"/>
      <c r="C41" s="33"/>
      <c r="D41" s="33"/>
      <c r="E41" s="27" t="s">
        <v>42</v>
      </c>
      <c r="F41" s="122">
        <f>ROUND((SUM(BI103:BI110) + SUM(BI132:BI135)),  2)</f>
        <v>0</v>
      </c>
      <c r="G41" s="33"/>
      <c r="H41" s="33"/>
      <c r="I41" s="123">
        <v>0</v>
      </c>
      <c r="J41" s="122">
        <f>0</f>
        <v>0</v>
      </c>
      <c r="K41" s="3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>
      <c r="A42" s="33"/>
      <c r="B42" s="34"/>
      <c r="C42" s="33"/>
      <c r="D42" s="33"/>
      <c r="E42" s="33"/>
      <c r="F42" s="33"/>
      <c r="G42" s="33"/>
      <c r="H42" s="33"/>
      <c r="I42" s="11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15.75">
      <c r="A43" s="33"/>
      <c r="B43" s="34"/>
      <c r="C43" s="107"/>
      <c r="D43" s="124" t="s">
        <v>43</v>
      </c>
      <c r="E43" s="61"/>
      <c r="F43" s="61"/>
      <c r="G43" s="125" t="s">
        <v>44</v>
      </c>
      <c r="H43" s="126" t="s">
        <v>45</v>
      </c>
      <c r="I43" s="127"/>
      <c r="J43" s="128">
        <f>SUM(J34:J41)</f>
        <v>0</v>
      </c>
      <c r="K43" s="129"/>
      <c r="L43" s="4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>
      <c r="A44" s="33"/>
      <c r="B44" s="34"/>
      <c r="C44" s="33"/>
      <c r="D44" s="33"/>
      <c r="E44" s="33"/>
      <c r="F44" s="33"/>
      <c r="G44" s="33"/>
      <c r="H44" s="33"/>
      <c r="I44" s="112"/>
      <c r="J44" s="33"/>
      <c r="K44" s="33"/>
      <c r="L44" s="4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>
      <c r="B45" s="20"/>
      <c r="L45" s="20"/>
    </row>
    <row r="46" spans="1:31">
      <c r="B46" s="20"/>
      <c r="L46" s="20"/>
    </row>
    <row r="47" spans="1:31">
      <c r="B47" s="20"/>
      <c r="L47" s="20"/>
    </row>
    <row r="48" spans="1:31">
      <c r="B48" s="20"/>
      <c r="L48" s="20"/>
    </row>
    <row r="49" spans="1:31" ht="14.45" customHeight="1">
      <c r="B49" s="20"/>
      <c r="L49" s="20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130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48</v>
      </c>
      <c r="E61" s="36"/>
      <c r="F61" s="131" t="s">
        <v>49</v>
      </c>
      <c r="G61" s="46" t="s">
        <v>48</v>
      </c>
      <c r="H61" s="36"/>
      <c r="I61" s="132"/>
      <c r="J61" s="133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134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48</v>
      </c>
      <c r="E76" s="36"/>
      <c r="F76" s="131" t="s">
        <v>49</v>
      </c>
      <c r="G76" s="46" t="s">
        <v>48</v>
      </c>
      <c r="H76" s="36"/>
      <c r="I76" s="132"/>
      <c r="J76" s="133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35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>
      <c r="A81" s="33"/>
      <c r="B81" s="50"/>
      <c r="C81" s="51"/>
      <c r="D81" s="51"/>
      <c r="E81" s="51"/>
      <c r="F81" s="51"/>
      <c r="G81" s="51"/>
      <c r="H81" s="51"/>
      <c r="I81" s="136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18">
      <c r="A82" s="33"/>
      <c r="B82" s="34"/>
      <c r="C82" s="21" t="s">
        <v>112</v>
      </c>
      <c r="D82" s="33"/>
      <c r="E82" s="33"/>
      <c r="F82" s="33"/>
      <c r="G82" s="33"/>
      <c r="H82" s="33"/>
      <c r="I82" s="11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>
      <c r="A83" s="33"/>
      <c r="B83" s="34"/>
      <c r="C83" s="33"/>
      <c r="D83" s="33"/>
      <c r="E83" s="33"/>
      <c r="F83" s="33"/>
      <c r="G83" s="33"/>
      <c r="H83" s="33"/>
      <c r="I83" s="11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.75">
      <c r="A84" s="33"/>
      <c r="B84" s="34"/>
      <c r="C84" s="27" t="s">
        <v>15</v>
      </c>
      <c r="D84" s="33"/>
      <c r="E84" s="33"/>
      <c r="F84" s="33"/>
      <c r="G84" s="33"/>
      <c r="H84" s="33"/>
      <c r="I84" s="11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2.75">
      <c r="A85" s="33"/>
      <c r="B85" s="34"/>
      <c r="C85" s="33"/>
      <c r="D85" s="33"/>
      <c r="E85" s="300" t="str">
        <f>E7</f>
        <v>Archeologický komplex Dolná brána - múzeum</v>
      </c>
      <c r="F85" s="301"/>
      <c r="G85" s="301"/>
      <c r="H85" s="301"/>
      <c r="I85" s="11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ht="12.75">
      <c r="B86" s="20"/>
      <c r="C86" s="27" t="s">
        <v>107</v>
      </c>
      <c r="L86" s="20"/>
    </row>
    <row r="87" spans="1:31" s="2" customFormat="1">
      <c r="A87" s="33"/>
      <c r="B87" s="34"/>
      <c r="C87" s="33"/>
      <c r="D87" s="33"/>
      <c r="E87" s="300" t="s">
        <v>108</v>
      </c>
      <c r="F87" s="299"/>
      <c r="G87" s="299"/>
      <c r="H87" s="299"/>
      <c r="I87" s="11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.75">
      <c r="A88" s="33"/>
      <c r="B88" s="34"/>
      <c r="C88" s="27" t="s">
        <v>109</v>
      </c>
      <c r="D88" s="33"/>
      <c r="E88" s="33"/>
      <c r="F88" s="33"/>
      <c r="G88" s="33"/>
      <c r="H88" s="33"/>
      <c r="I88" s="11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4" t="str">
        <f>E11</f>
        <v>SO Reštaurátorské práce</v>
      </c>
      <c r="F89" s="299"/>
      <c r="G89" s="299"/>
      <c r="H89" s="299"/>
      <c r="I89" s="11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>
      <c r="A90" s="33"/>
      <c r="B90" s="34"/>
      <c r="C90" s="33"/>
      <c r="D90" s="33"/>
      <c r="E90" s="33"/>
      <c r="F90" s="33"/>
      <c r="G90" s="33"/>
      <c r="H90" s="33"/>
      <c r="I90" s="11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.75">
      <c r="A91" s="33"/>
      <c r="B91" s="34"/>
      <c r="C91" s="27" t="s">
        <v>19</v>
      </c>
      <c r="D91" s="33"/>
      <c r="E91" s="33"/>
      <c r="F91" s="25" t="str">
        <f>F14</f>
        <v xml:space="preserve"> </v>
      </c>
      <c r="G91" s="33"/>
      <c r="H91" s="33"/>
      <c r="I91" s="113" t="s">
        <v>21</v>
      </c>
      <c r="J91" s="239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>
      <c r="A92" s="33"/>
      <c r="B92" s="34"/>
      <c r="C92" s="33"/>
      <c r="D92" s="33"/>
      <c r="E92" s="33"/>
      <c r="F92" s="33"/>
      <c r="G92" s="33"/>
      <c r="H92" s="33"/>
      <c r="I92" s="11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38.25">
      <c r="A93" s="33"/>
      <c r="B93" s="34"/>
      <c r="C93" s="27" t="s">
        <v>22</v>
      </c>
      <c r="D93" s="33"/>
      <c r="E93" s="33"/>
      <c r="F93" s="25" t="str">
        <f>E17</f>
        <v>Mesto Košice, Tr. SNP 48/A, 040 11 Košice</v>
      </c>
      <c r="G93" s="33"/>
      <c r="H93" s="33"/>
      <c r="I93" s="113" t="s">
        <v>26</v>
      </c>
      <c r="J93" s="29" t="str">
        <f>E23</f>
        <v>Ing.arch. Jana Lamiová, Ing.arch. Alexander Lami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2.75">
      <c r="A94" s="33"/>
      <c r="B94" s="34"/>
      <c r="C94" s="27" t="s">
        <v>25</v>
      </c>
      <c r="D94" s="33"/>
      <c r="E94" s="33"/>
      <c r="F94" s="241" t="str">
        <f>IF(E20="","",E20)</f>
        <v/>
      </c>
      <c r="G94" s="33"/>
      <c r="H94" s="33"/>
      <c r="I94" s="113" t="s">
        <v>29</v>
      </c>
      <c r="J94" s="29"/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>
      <c r="A95" s="33"/>
      <c r="B95" s="34"/>
      <c r="C95" s="33"/>
      <c r="D95" s="33"/>
      <c r="E95" s="33"/>
      <c r="F95" s="33"/>
      <c r="G95" s="33"/>
      <c r="H95" s="33"/>
      <c r="I95" s="11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12">
      <c r="A96" s="33"/>
      <c r="B96" s="34"/>
      <c r="C96" s="137" t="s">
        <v>113</v>
      </c>
      <c r="D96" s="107"/>
      <c r="E96" s="107"/>
      <c r="F96" s="107"/>
      <c r="G96" s="107"/>
      <c r="H96" s="107"/>
      <c r="I96" s="138"/>
      <c r="J96" s="139" t="s">
        <v>114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1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22.9" customHeight="1">
      <c r="A98" s="33"/>
      <c r="B98" s="34"/>
      <c r="C98" s="140" t="s">
        <v>115</v>
      </c>
      <c r="D98" s="33"/>
      <c r="E98" s="33"/>
      <c r="F98" s="33"/>
      <c r="G98" s="33"/>
      <c r="H98" s="33"/>
      <c r="I98" s="112"/>
      <c r="J98" s="72">
        <f>J132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116</v>
      </c>
    </row>
    <row r="99" spans="1:65" s="9" customFormat="1" ht="24.95" customHeight="1">
      <c r="B99" s="141"/>
      <c r="D99" s="142" t="s">
        <v>619</v>
      </c>
      <c r="E99" s="143"/>
      <c r="F99" s="143"/>
      <c r="G99" s="143"/>
      <c r="H99" s="143"/>
      <c r="I99" s="144"/>
      <c r="J99" s="145">
        <f>J133</f>
        <v>0</v>
      </c>
      <c r="L99" s="141"/>
    </row>
    <row r="100" spans="1:65" s="10" customFormat="1" ht="19.899999999999999" customHeight="1">
      <c r="B100" s="146"/>
      <c r="D100" s="147" t="s">
        <v>620</v>
      </c>
      <c r="E100" s="148"/>
      <c r="F100" s="148"/>
      <c r="G100" s="148"/>
      <c r="H100" s="148"/>
      <c r="I100" s="149"/>
      <c r="J100" s="150">
        <f>J134</f>
        <v>0</v>
      </c>
      <c r="L100" s="146"/>
    </row>
    <row r="101" spans="1:65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112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65" s="2" customFormat="1" ht="6.95" customHeight="1">
      <c r="A102" s="33"/>
      <c r="B102" s="34"/>
      <c r="C102" s="33"/>
      <c r="D102" s="33"/>
      <c r="E102" s="33"/>
      <c r="F102" s="33"/>
      <c r="G102" s="33"/>
      <c r="H102" s="33"/>
      <c r="I102" s="112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65" s="2" customFormat="1" ht="29.25" customHeight="1">
      <c r="A103" s="33"/>
      <c r="B103" s="34"/>
      <c r="C103" s="140" t="s">
        <v>131</v>
      </c>
      <c r="D103" s="33"/>
      <c r="E103" s="33"/>
      <c r="F103" s="33"/>
      <c r="G103" s="33"/>
      <c r="H103" s="33"/>
      <c r="I103" s="112"/>
      <c r="J103" s="151">
        <f>ROUND(J104 + J105 + J106 + J107 + J108 + J109,2)</f>
        <v>0</v>
      </c>
      <c r="K103" s="33"/>
      <c r="L103" s="43"/>
      <c r="N103" s="152" t="s">
        <v>37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65" s="2" customFormat="1" ht="18" customHeight="1">
      <c r="A104" s="33"/>
      <c r="B104" s="153"/>
      <c r="C104" s="112"/>
      <c r="D104" s="302" t="s">
        <v>132</v>
      </c>
      <c r="E104" s="302"/>
      <c r="F104" s="302"/>
      <c r="G104" s="112"/>
      <c r="H104" s="112"/>
      <c r="I104" s="112"/>
      <c r="J104" s="100">
        <v>0</v>
      </c>
      <c r="K104" s="112"/>
      <c r="L104" s="155"/>
      <c r="M104" s="156"/>
      <c r="N104" s="157" t="s">
        <v>39</v>
      </c>
      <c r="O104" s="156"/>
      <c r="P104" s="156"/>
      <c r="Q104" s="156"/>
      <c r="R104" s="156"/>
      <c r="S104" s="112"/>
      <c r="T104" s="112"/>
      <c r="U104" s="112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12"/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8" t="s">
        <v>133</v>
      </c>
      <c r="AZ104" s="156"/>
      <c r="BA104" s="156"/>
      <c r="BB104" s="156"/>
      <c r="BC104" s="156"/>
      <c r="BD104" s="156"/>
      <c r="BE104" s="159">
        <f t="shared" ref="BE104:BE109" si="0">IF(N104="základná",J104,0)</f>
        <v>0</v>
      </c>
      <c r="BF104" s="159">
        <f t="shared" ref="BF104:BF109" si="1">IF(N104="znížená",J104,0)</f>
        <v>0</v>
      </c>
      <c r="BG104" s="159">
        <f t="shared" ref="BG104:BG109" si="2">IF(N104="zákl. prenesená",J104,0)</f>
        <v>0</v>
      </c>
      <c r="BH104" s="159">
        <f t="shared" ref="BH104:BH109" si="3">IF(N104="zníž. prenesená",J104,0)</f>
        <v>0</v>
      </c>
      <c r="BI104" s="159">
        <f t="shared" ref="BI104:BI109" si="4">IF(N104="nulová",J104,0)</f>
        <v>0</v>
      </c>
      <c r="BJ104" s="158" t="s">
        <v>86</v>
      </c>
      <c r="BK104" s="156"/>
      <c r="BL104" s="156"/>
      <c r="BM104" s="156"/>
    </row>
    <row r="105" spans="1:65" s="2" customFormat="1" ht="18" customHeight="1">
      <c r="A105" s="33"/>
      <c r="B105" s="153"/>
      <c r="C105" s="112"/>
      <c r="D105" s="302" t="s">
        <v>134</v>
      </c>
      <c r="E105" s="302"/>
      <c r="F105" s="302"/>
      <c r="G105" s="112"/>
      <c r="H105" s="112"/>
      <c r="I105" s="112"/>
      <c r="J105" s="100">
        <v>0</v>
      </c>
      <c r="K105" s="112"/>
      <c r="L105" s="155"/>
      <c r="M105" s="156"/>
      <c r="N105" s="157" t="s">
        <v>39</v>
      </c>
      <c r="O105" s="156"/>
      <c r="P105" s="156"/>
      <c r="Q105" s="156"/>
      <c r="R105" s="156"/>
      <c r="S105" s="112"/>
      <c r="T105" s="112"/>
      <c r="U105" s="112"/>
      <c r="V105" s="112"/>
      <c r="W105" s="112"/>
      <c r="X105" s="112"/>
      <c r="Y105" s="112"/>
      <c r="Z105" s="112"/>
      <c r="AA105" s="112"/>
      <c r="AB105" s="112"/>
      <c r="AC105" s="112"/>
      <c r="AD105" s="112"/>
      <c r="AE105" s="112"/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8" t="s">
        <v>133</v>
      </c>
      <c r="AZ105" s="156"/>
      <c r="BA105" s="156"/>
      <c r="BB105" s="156"/>
      <c r="BC105" s="156"/>
      <c r="BD105" s="156"/>
      <c r="BE105" s="159">
        <f t="shared" si="0"/>
        <v>0</v>
      </c>
      <c r="BF105" s="159">
        <f t="shared" si="1"/>
        <v>0</v>
      </c>
      <c r="BG105" s="159">
        <f t="shared" si="2"/>
        <v>0</v>
      </c>
      <c r="BH105" s="159">
        <f t="shared" si="3"/>
        <v>0</v>
      </c>
      <c r="BI105" s="159">
        <f t="shared" si="4"/>
        <v>0</v>
      </c>
      <c r="BJ105" s="158" t="s">
        <v>86</v>
      </c>
      <c r="BK105" s="156"/>
      <c r="BL105" s="156"/>
      <c r="BM105" s="156"/>
    </row>
    <row r="106" spans="1:65" s="2" customFormat="1" ht="18" customHeight="1">
      <c r="A106" s="33"/>
      <c r="B106" s="153"/>
      <c r="C106" s="112"/>
      <c r="D106" s="302" t="s">
        <v>135</v>
      </c>
      <c r="E106" s="302"/>
      <c r="F106" s="302"/>
      <c r="G106" s="112"/>
      <c r="H106" s="112"/>
      <c r="I106" s="112"/>
      <c r="J106" s="100">
        <v>0</v>
      </c>
      <c r="K106" s="112"/>
      <c r="L106" s="155"/>
      <c r="M106" s="156"/>
      <c r="N106" s="157" t="s">
        <v>39</v>
      </c>
      <c r="O106" s="156"/>
      <c r="P106" s="156"/>
      <c r="Q106" s="156"/>
      <c r="R106" s="156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  <c r="AC106" s="112"/>
      <c r="AD106" s="112"/>
      <c r="AE106" s="112"/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8" t="s">
        <v>133</v>
      </c>
      <c r="AZ106" s="156"/>
      <c r="BA106" s="156"/>
      <c r="BB106" s="156"/>
      <c r="BC106" s="156"/>
      <c r="BD106" s="156"/>
      <c r="BE106" s="159">
        <f t="shared" si="0"/>
        <v>0</v>
      </c>
      <c r="BF106" s="159">
        <f t="shared" si="1"/>
        <v>0</v>
      </c>
      <c r="BG106" s="159">
        <f t="shared" si="2"/>
        <v>0</v>
      </c>
      <c r="BH106" s="159">
        <f t="shared" si="3"/>
        <v>0</v>
      </c>
      <c r="BI106" s="159">
        <f t="shared" si="4"/>
        <v>0</v>
      </c>
      <c r="BJ106" s="158" t="s">
        <v>86</v>
      </c>
      <c r="BK106" s="156"/>
      <c r="BL106" s="156"/>
      <c r="BM106" s="156"/>
    </row>
    <row r="107" spans="1:65" s="2" customFormat="1" ht="18" customHeight="1">
      <c r="A107" s="33"/>
      <c r="B107" s="153"/>
      <c r="C107" s="112"/>
      <c r="D107" s="302" t="s">
        <v>136</v>
      </c>
      <c r="E107" s="302"/>
      <c r="F107" s="302"/>
      <c r="G107" s="112"/>
      <c r="H107" s="112"/>
      <c r="I107" s="112"/>
      <c r="J107" s="100">
        <v>0</v>
      </c>
      <c r="K107" s="112"/>
      <c r="L107" s="155"/>
      <c r="M107" s="156"/>
      <c r="N107" s="157" t="s">
        <v>39</v>
      </c>
      <c r="O107" s="156"/>
      <c r="P107" s="156"/>
      <c r="Q107" s="156"/>
      <c r="R107" s="156"/>
      <c r="S107" s="112"/>
      <c r="T107" s="112"/>
      <c r="U107" s="112"/>
      <c r="V107" s="112"/>
      <c r="W107" s="112"/>
      <c r="X107" s="112"/>
      <c r="Y107" s="112"/>
      <c r="Z107" s="112"/>
      <c r="AA107" s="112"/>
      <c r="AB107" s="112"/>
      <c r="AC107" s="112"/>
      <c r="AD107" s="112"/>
      <c r="AE107" s="112"/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8" t="s">
        <v>133</v>
      </c>
      <c r="AZ107" s="156"/>
      <c r="BA107" s="156"/>
      <c r="BB107" s="156"/>
      <c r="BC107" s="156"/>
      <c r="BD107" s="156"/>
      <c r="BE107" s="159">
        <f t="shared" si="0"/>
        <v>0</v>
      </c>
      <c r="BF107" s="159">
        <f t="shared" si="1"/>
        <v>0</v>
      </c>
      <c r="BG107" s="159">
        <f t="shared" si="2"/>
        <v>0</v>
      </c>
      <c r="BH107" s="159">
        <f t="shared" si="3"/>
        <v>0</v>
      </c>
      <c r="BI107" s="159">
        <f t="shared" si="4"/>
        <v>0</v>
      </c>
      <c r="BJ107" s="158" t="s">
        <v>86</v>
      </c>
      <c r="BK107" s="156"/>
      <c r="BL107" s="156"/>
      <c r="BM107" s="156"/>
    </row>
    <row r="108" spans="1:65" s="2" customFormat="1" ht="18" customHeight="1">
      <c r="A108" s="33"/>
      <c r="B108" s="153"/>
      <c r="C108" s="112"/>
      <c r="D108" s="302" t="s">
        <v>137</v>
      </c>
      <c r="E108" s="302"/>
      <c r="F108" s="302"/>
      <c r="G108" s="112"/>
      <c r="H108" s="112"/>
      <c r="I108" s="112"/>
      <c r="J108" s="100">
        <v>0</v>
      </c>
      <c r="K108" s="112"/>
      <c r="L108" s="155"/>
      <c r="M108" s="156"/>
      <c r="N108" s="157" t="s">
        <v>39</v>
      </c>
      <c r="O108" s="156"/>
      <c r="P108" s="156"/>
      <c r="Q108" s="156"/>
      <c r="R108" s="156"/>
      <c r="S108" s="112"/>
      <c r="T108" s="112"/>
      <c r="U108" s="112"/>
      <c r="V108" s="112"/>
      <c r="W108" s="112"/>
      <c r="X108" s="112"/>
      <c r="Y108" s="112"/>
      <c r="Z108" s="112"/>
      <c r="AA108" s="112"/>
      <c r="AB108" s="112"/>
      <c r="AC108" s="112"/>
      <c r="AD108" s="112"/>
      <c r="AE108" s="112"/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8" t="s">
        <v>133</v>
      </c>
      <c r="AZ108" s="156"/>
      <c r="BA108" s="156"/>
      <c r="BB108" s="156"/>
      <c r="BC108" s="156"/>
      <c r="BD108" s="156"/>
      <c r="BE108" s="159">
        <f t="shared" si="0"/>
        <v>0</v>
      </c>
      <c r="BF108" s="159">
        <f t="shared" si="1"/>
        <v>0</v>
      </c>
      <c r="BG108" s="159">
        <f t="shared" si="2"/>
        <v>0</v>
      </c>
      <c r="BH108" s="159">
        <f t="shared" si="3"/>
        <v>0</v>
      </c>
      <c r="BI108" s="159">
        <f t="shared" si="4"/>
        <v>0</v>
      </c>
      <c r="BJ108" s="158" t="s">
        <v>86</v>
      </c>
      <c r="BK108" s="156"/>
      <c r="BL108" s="156"/>
      <c r="BM108" s="156"/>
    </row>
    <row r="109" spans="1:65" s="2" customFormat="1" ht="18" customHeight="1">
      <c r="A109" s="33"/>
      <c r="B109" s="153"/>
      <c r="C109" s="112"/>
      <c r="D109" s="247" t="s">
        <v>138</v>
      </c>
      <c r="E109" s="243"/>
      <c r="F109" s="243"/>
      <c r="G109" s="112"/>
      <c r="H109" s="112"/>
      <c r="I109" s="112"/>
      <c r="J109" s="100">
        <f>ROUND(J32*T109,2)</f>
        <v>0</v>
      </c>
      <c r="K109" s="112"/>
      <c r="L109" s="155"/>
      <c r="M109" s="156"/>
      <c r="N109" s="157" t="s">
        <v>39</v>
      </c>
      <c r="O109" s="156"/>
      <c r="P109" s="156"/>
      <c r="Q109" s="156"/>
      <c r="R109" s="156"/>
      <c r="S109" s="112"/>
      <c r="T109" s="112"/>
      <c r="U109" s="112"/>
      <c r="V109" s="112"/>
      <c r="W109" s="112"/>
      <c r="X109" s="112"/>
      <c r="Y109" s="112"/>
      <c r="Z109" s="112"/>
      <c r="AA109" s="112"/>
      <c r="AB109" s="112"/>
      <c r="AC109" s="112"/>
      <c r="AD109" s="112"/>
      <c r="AE109" s="112"/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8" t="s">
        <v>139</v>
      </c>
      <c r="AZ109" s="156"/>
      <c r="BA109" s="156"/>
      <c r="BB109" s="156"/>
      <c r="BC109" s="156"/>
      <c r="BD109" s="156"/>
      <c r="BE109" s="159">
        <f t="shared" si="0"/>
        <v>0</v>
      </c>
      <c r="BF109" s="159">
        <f t="shared" si="1"/>
        <v>0</v>
      </c>
      <c r="BG109" s="159">
        <f t="shared" si="2"/>
        <v>0</v>
      </c>
      <c r="BH109" s="159">
        <f t="shared" si="3"/>
        <v>0</v>
      </c>
      <c r="BI109" s="159">
        <f t="shared" si="4"/>
        <v>0</v>
      </c>
      <c r="BJ109" s="158" t="s">
        <v>86</v>
      </c>
      <c r="BK109" s="156"/>
      <c r="BL109" s="156"/>
      <c r="BM109" s="156"/>
    </row>
    <row r="110" spans="1:65" s="2" customFormat="1">
      <c r="A110" s="33"/>
      <c r="B110" s="34"/>
      <c r="C110" s="33"/>
      <c r="D110" s="33"/>
      <c r="E110" s="33"/>
      <c r="F110" s="33"/>
      <c r="G110" s="33"/>
      <c r="H110" s="33"/>
      <c r="I110" s="11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65" s="2" customFormat="1" ht="29.25" customHeight="1">
      <c r="A111" s="33"/>
      <c r="B111" s="34"/>
      <c r="C111" s="106" t="s">
        <v>105</v>
      </c>
      <c r="D111" s="107"/>
      <c r="E111" s="107"/>
      <c r="F111" s="107"/>
      <c r="G111" s="107"/>
      <c r="H111" s="107"/>
      <c r="I111" s="138"/>
      <c r="J111" s="108">
        <f>ROUND(J98+J103,2)</f>
        <v>0</v>
      </c>
      <c r="K111" s="107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65" s="2" customFormat="1" ht="6.95" customHeight="1">
      <c r="A112" s="33"/>
      <c r="B112" s="48"/>
      <c r="C112" s="49"/>
      <c r="D112" s="49"/>
      <c r="E112" s="49"/>
      <c r="F112" s="49"/>
      <c r="G112" s="49"/>
      <c r="H112" s="49"/>
      <c r="I112" s="135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>
      <c r="A116" s="33"/>
      <c r="B116" s="50"/>
      <c r="C116" s="51"/>
      <c r="D116" s="51"/>
      <c r="E116" s="51"/>
      <c r="F116" s="51"/>
      <c r="G116" s="51"/>
      <c r="H116" s="51"/>
      <c r="I116" s="136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8">
      <c r="A117" s="33"/>
      <c r="B117" s="34"/>
      <c r="C117" s="21" t="s">
        <v>140</v>
      </c>
      <c r="D117" s="33"/>
      <c r="E117" s="33"/>
      <c r="F117" s="33"/>
      <c r="G117" s="33"/>
      <c r="H117" s="33"/>
      <c r="I117" s="11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>
      <c r="A118" s="33"/>
      <c r="B118" s="34"/>
      <c r="C118" s="33"/>
      <c r="D118" s="33"/>
      <c r="E118" s="33"/>
      <c r="F118" s="33"/>
      <c r="G118" s="33"/>
      <c r="H118" s="33"/>
      <c r="I118" s="11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.75">
      <c r="A119" s="33"/>
      <c r="B119" s="34"/>
      <c r="C119" s="27" t="s">
        <v>15</v>
      </c>
      <c r="D119" s="33"/>
      <c r="E119" s="33"/>
      <c r="F119" s="33"/>
      <c r="G119" s="33"/>
      <c r="H119" s="33"/>
      <c r="I119" s="11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.75">
      <c r="A120" s="33"/>
      <c r="B120" s="34"/>
      <c r="C120" s="33"/>
      <c r="D120" s="33"/>
      <c r="E120" s="300" t="str">
        <f>E7</f>
        <v>Archeologický komplex Dolná brána - múzeum</v>
      </c>
      <c r="F120" s="301"/>
      <c r="G120" s="301"/>
      <c r="H120" s="301"/>
      <c r="I120" s="11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ht="12.75">
      <c r="B121" s="20"/>
      <c r="C121" s="27" t="s">
        <v>107</v>
      </c>
      <c r="L121" s="20"/>
    </row>
    <row r="122" spans="1:31" s="2" customFormat="1">
      <c r="A122" s="33"/>
      <c r="B122" s="34"/>
      <c r="C122" s="33"/>
      <c r="D122" s="33"/>
      <c r="E122" s="300" t="s">
        <v>108</v>
      </c>
      <c r="F122" s="299"/>
      <c r="G122" s="299"/>
      <c r="H122" s="299"/>
      <c r="I122" s="11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.75">
      <c r="A123" s="33"/>
      <c r="B123" s="34"/>
      <c r="C123" s="27" t="s">
        <v>109</v>
      </c>
      <c r="D123" s="33"/>
      <c r="E123" s="33"/>
      <c r="F123" s="33"/>
      <c r="G123" s="33"/>
      <c r="H123" s="33"/>
      <c r="I123" s="11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9.5" customHeight="1">
      <c r="A124" s="33"/>
      <c r="B124" s="34"/>
      <c r="C124" s="33"/>
      <c r="D124" s="33"/>
      <c r="E124" s="264" t="str">
        <f>E11</f>
        <v>SO Reštaurátorské práce</v>
      </c>
      <c r="F124" s="299"/>
      <c r="G124" s="299"/>
      <c r="H124" s="299"/>
      <c r="I124" s="11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>
      <c r="A125" s="33"/>
      <c r="B125" s="34"/>
      <c r="C125" s="33"/>
      <c r="D125" s="33"/>
      <c r="E125" s="33"/>
      <c r="F125" s="33"/>
      <c r="G125" s="33"/>
      <c r="H125" s="33"/>
      <c r="I125" s="11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.75">
      <c r="A126" s="33"/>
      <c r="B126" s="34"/>
      <c r="C126" s="27" t="s">
        <v>19</v>
      </c>
      <c r="D126" s="33"/>
      <c r="E126" s="33"/>
      <c r="F126" s="25" t="str">
        <f>F14</f>
        <v xml:space="preserve"> </v>
      </c>
      <c r="G126" s="33"/>
      <c r="H126" s="33"/>
      <c r="I126" s="113" t="s">
        <v>21</v>
      </c>
      <c r="J126" s="56" t="str">
        <f>IF(J14="","",J14)</f>
        <v/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>
      <c r="A127" s="33"/>
      <c r="B127" s="34"/>
      <c r="C127" s="33"/>
      <c r="D127" s="33"/>
      <c r="E127" s="33"/>
      <c r="F127" s="33"/>
      <c r="G127" s="33"/>
      <c r="H127" s="33"/>
      <c r="I127" s="11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38.25">
      <c r="A128" s="33"/>
      <c r="B128" s="34"/>
      <c r="C128" s="27" t="s">
        <v>22</v>
      </c>
      <c r="D128" s="33"/>
      <c r="E128" s="33"/>
      <c r="F128" s="25" t="str">
        <f>E17</f>
        <v>Mesto Košice, Tr. SNP 48/A, 040 11 Košice</v>
      </c>
      <c r="G128" s="33"/>
      <c r="H128" s="33"/>
      <c r="I128" s="113" t="s">
        <v>26</v>
      </c>
      <c r="J128" s="29" t="str">
        <f>E23</f>
        <v>Ing.arch. Jana Lamiová, Ing.arch. Alexander Lami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27.95" customHeight="1">
      <c r="A129" s="33"/>
      <c r="B129" s="34"/>
      <c r="C129" s="27" t="s">
        <v>25</v>
      </c>
      <c r="D129" s="33"/>
      <c r="E129" s="33"/>
      <c r="F129" s="25" t="str">
        <f>IF(E20="","",E20)</f>
        <v/>
      </c>
      <c r="G129" s="33"/>
      <c r="H129" s="33"/>
      <c r="I129" s="113" t="s">
        <v>29</v>
      </c>
      <c r="J129" s="29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112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60"/>
      <c r="B131" s="161"/>
      <c r="C131" s="162" t="s">
        <v>141</v>
      </c>
      <c r="D131" s="163" t="s">
        <v>58</v>
      </c>
      <c r="E131" s="163" t="s">
        <v>54</v>
      </c>
      <c r="F131" s="163" t="s">
        <v>55</v>
      </c>
      <c r="G131" s="163" t="s">
        <v>142</v>
      </c>
      <c r="H131" s="163" t="s">
        <v>143</v>
      </c>
      <c r="I131" s="164" t="s">
        <v>144</v>
      </c>
      <c r="J131" s="165" t="s">
        <v>114</v>
      </c>
      <c r="K131" s="166" t="s">
        <v>145</v>
      </c>
      <c r="L131" s="167"/>
      <c r="M131" s="63" t="s">
        <v>1</v>
      </c>
      <c r="N131" s="64" t="s">
        <v>37</v>
      </c>
      <c r="O131" s="64" t="s">
        <v>146</v>
      </c>
      <c r="P131" s="64" t="s">
        <v>147</v>
      </c>
      <c r="Q131" s="64" t="s">
        <v>148</v>
      </c>
      <c r="R131" s="64" t="s">
        <v>149</v>
      </c>
      <c r="S131" s="64" t="s">
        <v>150</v>
      </c>
      <c r="T131" s="65" t="s">
        <v>151</v>
      </c>
      <c r="U131" s="16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/>
    </row>
    <row r="132" spans="1:65" s="2" customFormat="1" ht="22.9" customHeight="1">
      <c r="A132" s="33"/>
      <c r="B132" s="34"/>
      <c r="C132" s="70" t="s">
        <v>111</v>
      </c>
      <c r="D132" s="33"/>
      <c r="E132" s="33"/>
      <c r="F132" s="33"/>
      <c r="G132" s="33"/>
      <c r="H132" s="33"/>
      <c r="I132" s="112"/>
      <c r="J132" s="168">
        <f>BK132</f>
        <v>0</v>
      </c>
      <c r="K132" s="33"/>
      <c r="L132" s="34"/>
      <c r="M132" s="66"/>
      <c r="N132" s="57"/>
      <c r="O132" s="67"/>
      <c r="P132" s="169">
        <f>P133</f>
        <v>0</v>
      </c>
      <c r="Q132" s="67"/>
      <c r="R132" s="169">
        <f>R133</f>
        <v>0</v>
      </c>
      <c r="S132" s="67"/>
      <c r="T132" s="170">
        <f>T133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7" t="s">
        <v>72</v>
      </c>
      <c r="AU132" s="17" t="s">
        <v>116</v>
      </c>
      <c r="BK132" s="171">
        <f>BK133</f>
        <v>0</v>
      </c>
    </row>
    <row r="133" spans="1:65" s="12" customFormat="1" ht="25.9" customHeight="1">
      <c r="B133" s="172"/>
      <c r="D133" s="173" t="s">
        <v>72</v>
      </c>
      <c r="E133" s="174" t="s">
        <v>303</v>
      </c>
      <c r="F133" s="174" t="s">
        <v>586</v>
      </c>
      <c r="I133" s="175"/>
      <c r="J133" s="176">
        <f>BK133</f>
        <v>0</v>
      </c>
      <c r="L133" s="172"/>
      <c r="M133" s="177"/>
      <c r="N133" s="178"/>
      <c r="O133" s="178"/>
      <c r="P133" s="179">
        <f>P134</f>
        <v>0</v>
      </c>
      <c r="Q133" s="178"/>
      <c r="R133" s="179">
        <f>R134</f>
        <v>0</v>
      </c>
      <c r="S133" s="178"/>
      <c r="T133" s="180">
        <f>T134</f>
        <v>0</v>
      </c>
      <c r="AR133" s="173" t="s">
        <v>173</v>
      </c>
      <c r="AT133" s="181" t="s">
        <v>72</v>
      </c>
      <c r="AU133" s="181" t="s">
        <v>73</v>
      </c>
      <c r="AY133" s="173" t="s">
        <v>154</v>
      </c>
      <c r="BK133" s="182">
        <f>BK134</f>
        <v>0</v>
      </c>
    </row>
    <row r="134" spans="1:65" s="12" customFormat="1" ht="22.9" customHeight="1">
      <c r="B134" s="172"/>
      <c r="D134" s="173"/>
      <c r="E134" s="183"/>
      <c r="F134" s="183" t="s">
        <v>631</v>
      </c>
      <c r="I134" s="175"/>
      <c r="J134" s="184">
        <f>BK134</f>
        <v>0</v>
      </c>
      <c r="L134" s="172"/>
      <c r="M134" s="177"/>
      <c r="N134" s="178"/>
      <c r="O134" s="178"/>
      <c r="P134" s="179">
        <f>P135</f>
        <v>0</v>
      </c>
      <c r="Q134" s="178"/>
      <c r="R134" s="179">
        <f>R135</f>
        <v>0</v>
      </c>
      <c r="S134" s="178"/>
      <c r="T134" s="180">
        <f>T135</f>
        <v>0</v>
      </c>
      <c r="AR134" s="173" t="s">
        <v>173</v>
      </c>
      <c r="AT134" s="181" t="s">
        <v>72</v>
      </c>
      <c r="AU134" s="181" t="s">
        <v>80</v>
      </c>
      <c r="AY134" s="173" t="s">
        <v>154</v>
      </c>
      <c r="BK134" s="182">
        <f>BK135</f>
        <v>0</v>
      </c>
    </row>
    <row r="135" spans="1:65" s="2" customFormat="1" ht="16.5" customHeight="1">
      <c r="A135" s="33"/>
      <c r="B135" s="153"/>
      <c r="C135" s="185" t="s">
        <v>80</v>
      </c>
      <c r="D135" s="185"/>
      <c r="E135" s="186"/>
      <c r="F135" s="187" t="s">
        <v>633</v>
      </c>
      <c r="G135" s="188" t="s">
        <v>471</v>
      </c>
      <c r="H135" s="189">
        <v>1</v>
      </c>
      <c r="I135" s="190"/>
      <c r="J135" s="191">
        <f>ROUND(I135*H135,2)</f>
        <v>0</v>
      </c>
      <c r="K135" s="192"/>
      <c r="L135" s="34"/>
      <c r="M135" s="234" t="s">
        <v>1</v>
      </c>
      <c r="N135" s="235" t="s">
        <v>39</v>
      </c>
      <c r="O135" s="236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7" t="s">
        <v>482</v>
      </c>
      <c r="AT135" s="197" t="s">
        <v>156</v>
      </c>
      <c r="AU135" s="197" t="s">
        <v>86</v>
      </c>
      <c r="AY135" s="17" t="s">
        <v>154</v>
      </c>
      <c r="BE135" s="103">
        <f>IF(N135="základná",J135,0)</f>
        <v>0</v>
      </c>
      <c r="BF135" s="103">
        <f>IF(N135="znížená",J135,0)</f>
        <v>0</v>
      </c>
      <c r="BG135" s="103">
        <f>IF(N135="zákl. prenesená",J135,0)</f>
        <v>0</v>
      </c>
      <c r="BH135" s="103">
        <f>IF(N135="zníž. prenesená",J135,0)</f>
        <v>0</v>
      </c>
      <c r="BI135" s="103">
        <f>IF(N135="nulová",J135,0)</f>
        <v>0</v>
      </c>
      <c r="BJ135" s="17" t="s">
        <v>86</v>
      </c>
      <c r="BK135" s="103">
        <f>ROUND(I135*H135,2)</f>
        <v>0</v>
      </c>
      <c r="BL135" s="17" t="s">
        <v>482</v>
      </c>
      <c r="BM135" s="197" t="s">
        <v>628</v>
      </c>
    </row>
    <row r="136" spans="1:65" s="2" customFormat="1" ht="6.95" customHeight="1">
      <c r="A136" s="33"/>
      <c r="B136" s="48"/>
      <c r="C136" s="49"/>
      <c r="D136" s="49"/>
      <c r="E136" s="49"/>
      <c r="F136" s="49"/>
      <c r="G136" s="49"/>
      <c r="H136" s="49"/>
      <c r="I136" s="135"/>
      <c r="J136" s="49"/>
      <c r="K136" s="49"/>
      <c r="L136" s="34"/>
      <c r="M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</sheetData>
  <mergeCells count="18">
    <mergeCell ref="E124:H124"/>
    <mergeCell ref="E29:H29"/>
    <mergeCell ref="E85:H85"/>
    <mergeCell ref="E87:H87"/>
    <mergeCell ref="E89:H89"/>
    <mergeCell ref="D104:F104"/>
    <mergeCell ref="D105:F105"/>
    <mergeCell ref="D106:F106"/>
    <mergeCell ref="D107:F107"/>
    <mergeCell ref="D108:F108"/>
    <mergeCell ref="E120:H120"/>
    <mergeCell ref="E122:H122"/>
    <mergeCell ref="E26:H26"/>
    <mergeCell ref="L2:V2"/>
    <mergeCell ref="E7:H7"/>
    <mergeCell ref="E9:H9"/>
    <mergeCell ref="E11:H11"/>
    <mergeCell ref="E20:H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10</vt:i4>
      </vt:variant>
    </vt:vector>
  </HeadingPairs>
  <TitlesOfParts>
    <vt:vector size="16" baseType="lpstr">
      <vt:lpstr>Rekapitulácia stavby</vt:lpstr>
      <vt:lpstr>SO 01 - Stavebné úpravy</vt:lpstr>
      <vt:lpstr>SO 01.1 - Sanácia histori...</vt:lpstr>
      <vt:lpstr>SO 02 - Elektroinštalácia</vt:lpstr>
      <vt:lpstr>SO 03 - Slaboprúd</vt:lpstr>
      <vt:lpstr>SO Reštaurovanie dreva</vt:lpstr>
      <vt:lpstr>'Rekapitulácia stavby'!Názvy_tlače</vt:lpstr>
      <vt:lpstr>'SO 01 - Stavebné úpravy'!Názvy_tlače</vt:lpstr>
      <vt:lpstr>'SO 01.1 - Sanácia histori...'!Názvy_tlače</vt:lpstr>
      <vt:lpstr>'SO 02 - Elektroinštalácia'!Názvy_tlače</vt:lpstr>
      <vt:lpstr>'SO 03 - Slaboprúd'!Názvy_tlače</vt:lpstr>
      <vt:lpstr>'Rekapitulácia stavby'!Oblasť_tlače</vt:lpstr>
      <vt:lpstr>'SO 01 - Stavebné úpravy'!Oblasť_tlače</vt:lpstr>
      <vt:lpstr>'SO 01.1 - Sanácia histori...'!Oblasť_tlače</vt:lpstr>
      <vt:lpstr>'SO 02 - Elektroinštalácia'!Oblasť_tlače</vt:lpstr>
      <vt:lpstr>'SO 03 - Slaboprúd'!Oblasť_tlače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andrea.vedral</cp:lastModifiedBy>
  <dcterms:created xsi:type="dcterms:W3CDTF">2019-12-12T10:08:18Z</dcterms:created>
  <dcterms:modified xsi:type="dcterms:W3CDTF">2021-03-15T13:51:31Z</dcterms:modified>
</cp:coreProperties>
</file>